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Duties Matrix" sheetId="2" state="visible" r:id="rId4"/>
    <sheet name="SoD Conflicts" sheetId="3" state="visible" r:id="rId5"/>
    <sheet name="Month-End Close" sheetId="4" state="visible" r:id="rId6"/>
    <sheet name="Approval Authority" sheetId="5" state="visible" r:id="rId7"/>
    <sheet name="Check Request Log" sheetId="6" state="visible" r:id="rId8"/>
    <sheet name="Lists" sheetId="7" state="visible" r:id="rId9"/>
  </sheets>
  <definedNames>
    <definedName function="false" hidden="false" localSheetId="4" name="_xlnm.Print_Area" vbProcedure="false">'Approval Authority'!$A$1:$F$26</definedName>
    <definedName function="false" hidden="false" localSheetId="5" name="_xlnm.Print_Area" vbProcedure="false">'Check Request Log'!$A$1:$T$49</definedName>
    <definedName function="false" hidden="false" localSheetId="1" name="_xlnm.Print_Area" vbProcedure="false">'Duties Matrix'!$A$1:$L$40</definedName>
    <definedName function="false" hidden="false" localSheetId="6" name="_xlnm.Print_Area" vbProcedure="false">Lists!$A$1:$P$14</definedName>
    <definedName function="false" hidden="false" localSheetId="3" name="_xlnm.Print_Area" vbProcedure="false">'Month-End Close'!$A$1:$Q$34</definedName>
    <definedName function="false" hidden="false" localSheetId="2" name="_xlnm.Print_Area" vbProcedure="false">'SoD Conflicts'!$A$1:$H$26</definedName>
    <definedName function="false" hidden="false" localSheetId="0" name="_xlnm.Print_Area" vbProcedure="false">'Start Here'!$A$1:$C$27</definedName>
    <definedName function="false" hidden="false" name="ApproverLevel" vbProcedure="false">Lists!$J$6:$J$10</definedName>
    <definedName function="false" hidden="false" name="ApproverList" vbProcedure="false">Lists!$I$6:$I$10</definedName>
    <definedName function="false" hidden="false" name="AsOf" vbProcedure="false">'Month-End Close'!$D$6</definedName>
    <definedName function="false" hidden="false" name="BudApprover" vbProcedure="false">Lists!$M$6:$M$9</definedName>
    <definedName function="false" hidden="false" name="BudFrom" vbProcedure="false">Lists!$L$6:$L$9</definedName>
    <definedName function="false" hidden="false" name="CloseOverdue" vbProcedure="false">'Month-End Close'!$N$14</definedName>
    <definedName function="false" hidden="false" name="ClosePct" vbProcedure="false">'Month-End Close'!$N$15</definedName>
    <definedName function="false" hidden="false" name="ConflictCount" vbProcedure="false">'SoD Conflicts'!$B$14</definedName>
    <definedName function="false" hidden="false" name="LogExceptions" vbProcedure="false">'Check Request Log'!$D$48</definedName>
    <definedName function="false" hidden="false" name="MonthEnd" vbProcedure="false">'Month-End Close'!$D$5</definedName>
    <definedName function="false" hidden="false" name="RoleList" vbProcedure="false">Lists!$A$6:$A$12</definedName>
    <definedName function="false" hidden="false" name="StatusList" vbProcedure="false">Lists!$C$6:$C$9</definedName>
    <definedName function="false" hidden="false" name="TwoSigLimit" vbProcedure="false">Lists!$E$14</definedName>
    <definedName function="false" hidden="false" name="UnbApprover" vbProcedure="false">Lists!$P$6:$P$7</definedName>
    <definedName function="false" hidden="false" name="UnbFrom" vbProcedure="false">Lists!$O$6:$O$7</definedName>
    <definedName function="false" hidden="false" name="YesNo" vbProcedure="false">Lists!$E$6:$E$7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<sst xmlns="http://schemas.openxmlformats.org/spreadsheetml/2006/main" count="1037" uniqueCount="404">
  <si>
    <t xml:space="preserve">Financial Controls Toolkit</t>
  </si>
  <si>
    <t xml:space="preserve">Larkfield Community Partners. A working set of control tools for a small nonprofit finance office.</t>
  </si>
  <si>
    <t xml:space="preserve">Sample data. All names, organizations, and figures are fictional.</t>
  </si>
  <si>
    <t xml:space="preserve">What is in this workbook</t>
  </si>
  <si>
    <t xml:space="preserve">Duties Matrix: who performs, approves, and reviews each step in six finance processes.</t>
  </si>
  <si>
    <t xml:space="preserve">SoD Conflicts: flags any role that holds two incompatible duties in the same process, tests three key rules, and lists compensating controls.</t>
  </si>
  <si>
    <t xml:space="preserve">Month-End Close: a 26-step close checklist with owners, due dates by business day, status tracking, and an overdue flag.</t>
  </si>
  <si>
    <t xml:space="preserve">Approval Authority: the board-approved dollar limits, with a lookup that tells staff who must approve a payment.</t>
  </si>
  <si>
    <t xml:space="preserve">Check Request Log: a month of payment requests tested against the approval rules, with exceptions listed in plain words.</t>
  </si>
  <si>
    <t xml:space="preserve">How to use it</t>
  </si>
  <si>
    <t xml:space="preserve">Change the role titles on the Lists sheet to match your staff, then edit the letters in the Duties Matrix. The conflict check updates on its own.</t>
  </si>
  <si>
    <t xml:space="preserve">At each month end, enter the month-end date and today's date at the top of the Month-End Close sheet and update the status column as work is finished.</t>
  </si>
  <si>
    <t xml:space="preserve">Enter each signed check request in the log. Any row shaded red needs follow-up before the next finance committee meeting.</t>
  </si>
  <si>
    <t xml:space="preserve">Blue text marks cells you type in. Black text marks formulas.</t>
  </si>
  <si>
    <t xml:space="preserve">Current status</t>
  </si>
  <si>
    <t xml:space="preserve">Roles with a segregation of duties conflict</t>
  </si>
  <si>
    <t xml:space="preserve">Key rules not met</t>
  </si>
  <si>
    <t xml:space="preserve">Month-end close, percent complete</t>
  </si>
  <si>
    <t xml:space="preserve">Close tasks overdue</t>
  </si>
  <si>
    <t xml:space="preserve">Check requests with an exception</t>
  </si>
  <si>
    <t xml:space="preserve">This toolkit is a sample built for a fictional organization. It does not replace the advice of the organization's auditor, and any policy drawn from it should be reviewed and adopted by the board.</t>
  </si>
  <si>
    <t xml:space="preserve">Segregation of Duties Matrix</t>
  </si>
  <si>
    <t xml:space="preserve">P = performs the task, A = approves it, R = reviews it after the fact. Change the letters to match your staffing and the conflict check updates.</t>
  </si>
  <si>
    <t xml:space="preserve">Duty types: authorization, custody of assets, recording in the books, and reconciliation. One role should not hold two of these within the same process.</t>
  </si>
  <si>
    <t xml:space="preserve">Process</t>
  </si>
  <si>
    <t xml:space="preserve">ID</t>
  </si>
  <si>
    <t xml:space="preserve">Task</t>
  </si>
  <si>
    <t xml:space="preserve">Duty type</t>
  </si>
  <si>
    <t xml:space="preserve">Executive Director</t>
  </si>
  <si>
    <t xml:space="preserve">Finance Director</t>
  </si>
  <si>
    <t xml:space="preserve">Bookkeeper</t>
  </si>
  <si>
    <t xml:space="preserve">Development Coordinator</t>
  </si>
  <si>
    <t xml:space="preserve">Office Manager</t>
  </si>
  <si>
    <t xml:space="preserve">Program Staff</t>
  </si>
  <si>
    <t xml:space="preserve">Board Treasurer</t>
  </si>
  <si>
    <t xml:space="preserve">Owner check</t>
  </si>
  <si>
    <t xml:space="preserve">Cash receipts</t>
  </si>
  <si>
    <t xml:space="preserve">CR-1</t>
  </si>
  <si>
    <t xml:space="preserve">Open mail and list every check on the receipts log</t>
  </si>
  <si>
    <t xml:space="preserve">Custody</t>
  </si>
  <si>
    <t xml:space="preserve">P</t>
  </si>
  <si>
    <t xml:space="preserve">CR-2</t>
  </si>
  <si>
    <t xml:space="preserve">Endorse checks "for deposit only" when they arrive</t>
  </si>
  <si>
    <t xml:space="preserve">Disbursements</t>
  </si>
  <si>
    <t xml:space="preserve">CR-3</t>
  </si>
  <si>
    <t xml:space="preserve">Prepare the deposit and scan checks with the bank's remote deposit</t>
  </si>
  <si>
    <t xml:space="preserve">Payroll</t>
  </si>
  <si>
    <t xml:space="preserve">CR-4</t>
  </si>
  <si>
    <t xml:space="preserve">Record deposits in QuickBooks</t>
  </si>
  <si>
    <t xml:space="preserve">Recording</t>
  </si>
  <si>
    <t xml:space="preserve">Vendor setup</t>
  </si>
  <si>
    <t xml:space="preserve">CR-5</t>
  </si>
  <si>
    <t xml:space="preserve">Record gifts and pledges in the donor database</t>
  </si>
  <si>
    <t xml:space="preserve">Bank reconciliation</t>
  </si>
  <si>
    <t xml:space="preserve">CR-6</t>
  </si>
  <si>
    <t xml:space="preserve">Compare the receipts log to the bank deposit and QuickBooks</t>
  </si>
  <si>
    <t xml:space="preserve">Reconciliation</t>
  </si>
  <si>
    <t xml:space="preserve">Journal entries</t>
  </si>
  <si>
    <t xml:space="preserve">CR-7</t>
  </si>
  <si>
    <t xml:space="preserve">Reconcile donor database totals to QuickBooks each month</t>
  </si>
  <si>
    <t xml:space="preserve">R</t>
  </si>
  <si>
    <t xml:space="preserve">CR-8</t>
  </si>
  <si>
    <t xml:space="preserve">Approve write-off of an uncollectible pledge</t>
  </si>
  <si>
    <t xml:space="preserve">Authorization</t>
  </si>
  <si>
    <t xml:space="preserve">A</t>
  </si>
  <si>
    <t xml:space="preserve">DS-1</t>
  </si>
  <si>
    <t xml:space="preserve">Submit a check request with the invoice attached</t>
  </si>
  <si>
    <t xml:space="preserve">Request</t>
  </si>
  <si>
    <t xml:space="preserve">DS-2</t>
  </si>
  <si>
    <t xml:space="preserve">Approve the invoice within dollar authority</t>
  </si>
  <si>
    <t xml:space="preserve">DS-3</t>
  </si>
  <si>
    <t xml:space="preserve">Enter the bill in QuickBooks</t>
  </si>
  <si>
    <t xml:space="preserve">DS-4</t>
  </si>
  <si>
    <t xml:space="preserve">Print checks and prepare the ACH batch</t>
  </si>
  <si>
    <t xml:space="preserve">DS-5</t>
  </si>
  <si>
    <t xml:space="preserve">Sign checks or release ACH payments in the bank portal</t>
  </si>
  <si>
    <t xml:space="preserve">DS-6</t>
  </si>
  <si>
    <t xml:space="preserve">Mail checks and file paid invoices</t>
  </si>
  <si>
    <t xml:space="preserve">DS-7</t>
  </si>
  <si>
    <t xml:space="preserve">Review the check register and cleared check images</t>
  </si>
  <si>
    <t xml:space="preserve">Review</t>
  </si>
  <si>
    <t xml:space="preserve">PR-1</t>
  </si>
  <si>
    <t xml:space="preserve">Approve staff timesheets</t>
  </si>
  <si>
    <t xml:space="preserve">PR-2</t>
  </si>
  <si>
    <t xml:space="preserve">Approve new hires, terminations, and pay rate changes</t>
  </si>
  <si>
    <t xml:space="preserve">PR-3</t>
  </si>
  <si>
    <t xml:space="preserve">Enter employee changes in the payroll system</t>
  </si>
  <si>
    <t xml:space="preserve">PR-4</t>
  </si>
  <si>
    <t xml:space="preserve">Submit payroll to the payroll processor</t>
  </si>
  <si>
    <t xml:space="preserve">PR-5</t>
  </si>
  <si>
    <t xml:space="preserve">Review the payroll register before funds are released</t>
  </si>
  <si>
    <t xml:space="preserve">PR-6</t>
  </si>
  <si>
    <t xml:space="preserve">Reconcile the payroll register to the general ledger</t>
  </si>
  <si>
    <t xml:space="preserve">VS-1</t>
  </si>
  <si>
    <t xml:space="preserve">Request a new vendor and collect a signed W-9</t>
  </si>
  <si>
    <t xml:space="preserve">VS-2</t>
  </si>
  <si>
    <t xml:space="preserve">Confirm bank details by calling a known phone number</t>
  </si>
  <si>
    <t xml:space="preserve">VS-3</t>
  </si>
  <si>
    <t xml:space="preserve">Approve a new vendor or a change to vendor bank details</t>
  </si>
  <si>
    <t xml:space="preserve">VS-4</t>
  </si>
  <si>
    <t xml:space="preserve">Add or change the vendor record in QuickBooks</t>
  </si>
  <si>
    <t xml:space="preserve">VS-5</t>
  </si>
  <si>
    <t xml:space="preserve">Review the monthly vendor change report</t>
  </si>
  <si>
    <t xml:space="preserve">BR-1</t>
  </si>
  <si>
    <t xml:space="preserve">Prepare the monthly bank reconciliation for each account</t>
  </si>
  <si>
    <t xml:space="preserve">BR-2</t>
  </si>
  <si>
    <t xml:space="preserve">Record bank fees and interest found during the reconciliation</t>
  </si>
  <si>
    <t xml:space="preserve">BR-3</t>
  </si>
  <si>
    <t xml:space="preserve">Review and initial each reconciliation</t>
  </si>
  <si>
    <t xml:space="preserve">BR-4</t>
  </si>
  <si>
    <t xml:space="preserve">Review bank statements online each quarter</t>
  </si>
  <si>
    <t xml:space="preserve">JE-1</t>
  </si>
  <si>
    <t xml:space="preserve">Prepare journal entries with support attached</t>
  </si>
  <si>
    <t xml:space="preserve">JE-2</t>
  </si>
  <si>
    <t xml:space="preserve">Approve journal entries before posting</t>
  </si>
  <si>
    <t xml:space="preserve">JE-3</t>
  </si>
  <si>
    <t xml:space="preserve">Post approved journal entries in QuickBooks</t>
  </si>
  <si>
    <t xml:space="preserve">JE-4</t>
  </si>
  <si>
    <t xml:space="preserve">Review the monthly journal entry listing</t>
  </si>
  <si>
    <t xml:space="preserve">Conflict Check</t>
  </si>
  <si>
    <t xml:space="preserve">A role is flagged when it performs or approves two or more incompatible duty types within the same process.</t>
  </si>
  <si>
    <t xml:space="preserve">Conflicts flagged</t>
  </si>
  <si>
    <t xml:space="preserve">Key rules across processes</t>
  </si>
  <si>
    <t xml:space="preserve">Rule</t>
  </si>
  <si>
    <t xml:space="preserve">Key task</t>
  </si>
  <si>
    <t xml:space="preserve">Role holding it</t>
  </si>
  <si>
    <t xml:space="preserve">Result</t>
  </si>
  <si>
    <t xml:space="preserve">The person who prepares the bank reconciliation does not record cash receipts or disbursements.</t>
  </si>
  <si>
    <t xml:space="preserve">The person who opens the mail does not record deposits or gifts.</t>
  </si>
  <si>
    <t xml:space="preserve">The person who prints checks does not sign them.</t>
  </si>
  <si>
    <t xml:space="preserve">Compensating controls for flagged conflicts</t>
  </si>
  <si>
    <t xml:space="preserve">Role</t>
  </si>
  <si>
    <t xml:space="preserve">Still flagged?</t>
  </si>
  <si>
    <t xml:space="preserve">Risk</t>
  </si>
  <si>
    <t xml:space="preserve">Compensating control</t>
  </si>
  <si>
    <t xml:space="preserve">Longer-term fix</t>
  </si>
  <si>
    <t xml:space="preserve">The same person enters bills and prints checks, so a false bill could be entered and paid without anyone else touching it.</t>
  </si>
  <si>
    <t xml:space="preserve">Blank check stock stays locked with the office manager, who logs check numbers used. The board treasurer reviews the check register and cleared check images each month.</t>
  </si>
  <si>
    <t xml:space="preserve">Move check printing to the finance director once the new bank portal allows ACH approvals by role.</t>
  </si>
  <si>
    <t xml:space="preserve">The finance director approves new vendors and also enters them, so a fictitious vendor or a changed bank account could go unnoticed.</t>
  </si>
  <si>
    <t xml:space="preserve">The office manager confirms bank details by phone before any change, and the executive director reviews the QuickBooks vendor change report each month.</t>
  </si>
  <si>
    <t xml:space="preserve">Give vendor-edit rights in QuickBooks to the bookkeeper and keep approval with the finance director.</t>
  </si>
  <si>
    <t xml:space="preserve">Month-End Close Checklist</t>
  </si>
  <si>
    <t xml:space="preserve">Due dates count business days after month end. Update the status and completion date as each task is done.</t>
  </si>
  <si>
    <t xml:space="preserve">Month being closed (month-end date)</t>
  </si>
  <si>
    <t xml:space="preserve">Status as of</t>
  </si>
  <si>
    <t xml:space="preserve">#</t>
  </si>
  <si>
    <t xml:space="preserve">Area</t>
  </si>
  <si>
    <t xml:space="preserve">Owner</t>
  </si>
  <si>
    <t xml:space="preserve">Reviewer</t>
  </si>
  <si>
    <t xml:space="preserve">Due (business day)</t>
  </si>
  <si>
    <t xml:space="preserve">Due date</t>
  </si>
  <si>
    <t xml:space="preserve">Status</t>
  </si>
  <si>
    <t xml:space="preserve">Completed on</t>
  </si>
  <si>
    <t xml:space="preserve">Business days late</t>
  </si>
  <si>
    <t xml:space="preserve">Flag</t>
  </si>
  <si>
    <t xml:space="preserve">Close progress</t>
  </si>
  <si>
    <t xml:space="preserve">Cash</t>
  </si>
  <si>
    <t xml:space="preserve">Record all March deposits and match to the receipts log</t>
  </si>
  <si>
    <t xml:space="preserve">Complete</t>
  </si>
  <si>
    <t xml:space="preserve">Tasks</t>
  </si>
  <si>
    <t xml:space="preserve">Download bank and credit card statements</t>
  </si>
  <si>
    <t xml:space="preserve">Reconcile operating, payroll, and money market accounts</t>
  </si>
  <si>
    <t xml:space="preserve">In progress</t>
  </si>
  <si>
    <t xml:space="preserve">Reconcile credit card statement and code receipts</t>
  </si>
  <si>
    <t xml:space="preserve">Not started</t>
  </si>
  <si>
    <t xml:space="preserve">Revenue</t>
  </si>
  <si>
    <t xml:space="preserve">Record government grant invoices for March costs</t>
  </si>
  <si>
    <t xml:space="preserve">Blocked</t>
  </si>
  <si>
    <t xml:space="preserve">Reconcile donor database to QuickBooks contributions</t>
  </si>
  <si>
    <t xml:space="preserve">Overdue</t>
  </si>
  <si>
    <t xml:space="preserve">Record new pledges and update the pledge receivable list</t>
  </si>
  <si>
    <t xml:space="preserve">Percent complete</t>
  </si>
  <si>
    <t xml:space="preserve">Record releases from donor restrictions</t>
  </si>
  <si>
    <t xml:space="preserve">Business days since month end</t>
  </si>
  <si>
    <t xml:space="preserve">Record special event revenue and direct benefit costs</t>
  </si>
  <si>
    <t xml:space="preserve">Expenses</t>
  </si>
  <si>
    <t xml:space="preserve">Enter all March bills received by the cutoff</t>
  </si>
  <si>
    <t xml:space="preserve">Accrue unpaid March invoices over $1,000</t>
  </si>
  <si>
    <t xml:space="preserve">Open tasks by owner</t>
  </si>
  <si>
    <t xml:space="preserve">Record payroll accrual for days worked but not paid</t>
  </si>
  <si>
    <t xml:space="preserve">Open</t>
  </si>
  <si>
    <t xml:space="preserve">Amortize prepaid insurance and software</t>
  </si>
  <si>
    <t xml:space="preserve">Record monthly depreciation</t>
  </si>
  <si>
    <t xml:space="preserve">Allocate shared costs to programs by FTE percentages</t>
  </si>
  <si>
    <t xml:space="preserve">Balance sheet</t>
  </si>
  <si>
    <t xml:space="preserve">Reconcile grants receivable to the aging report</t>
  </si>
  <si>
    <t xml:space="preserve">Reconcile payroll liabilities to the payroll reports</t>
  </si>
  <si>
    <t xml:space="preserve">Reconcile refundable advances to grant agreements</t>
  </si>
  <si>
    <t xml:space="preserve">Update the restricted funds tracker</t>
  </si>
  <si>
    <t xml:space="preserve">Review accounts payable aging for old or duplicate items</t>
  </si>
  <si>
    <t xml:space="preserve">Review trial balance for unusual balances</t>
  </si>
  <si>
    <t xml:space="preserve">Write variance notes for lines that meet the policy</t>
  </si>
  <si>
    <t xml:space="preserve">Update the 13-week cash forecast</t>
  </si>
  <si>
    <t xml:space="preserve">Reporting</t>
  </si>
  <si>
    <t xml:space="preserve">Build the board financial packet</t>
  </si>
  <si>
    <t xml:space="preserve">Send the packet to the finance committee</t>
  </si>
  <si>
    <t xml:space="preserve">Lock the period in QuickBooks with a closing date password</t>
  </si>
  <si>
    <t xml:space="preserve">Approval Authority by Dollar Amount</t>
  </si>
  <si>
    <t xml:space="preserve">Approved by the board of directors. Amounts are per transaction unless the note says otherwise.</t>
  </si>
  <si>
    <t xml:space="preserve">Transaction type</t>
  </si>
  <si>
    <t xml:space="preserve">From</t>
  </si>
  <si>
    <t xml:space="preserve">Up to</t>
  </si>
  <si>
    <t xml:space="preserve">Approver</t>
  </si>
  <si>
    <t xml:space="preserve">Second approval</t>
  </si>
  <si>
    <t xml:space="preserve">Notes</t>
  </si>
  <si>
    <t xml:space="preserve">Budgeted purchases and invoices</t>
  </si>
  <si>
    <t xml:space="preserve">Department Director</t>
  </si>
  <si>
    <t xml:space="preserve">Program or development director, within the approved budget line.</t>
  </si>
  <si>
    <t xml:space="preserve">The department director signs the request first.</t>
  </si>
  <si>
    <t xml:space="preserve">Finance director confirms budget is available.</t>
  </si>
  <si>
    <t xml:space="preserve">No limit</t>
  </si>
  <si>
    <t xml:space="preserve">Both approvals before the commitment is made.</t>
  </si>
  <si>
    <t xml:space="preserve">Unbudgeted spending</t>
  </si>
  <si>
    <t xml:space="preserve">Report at the next finance committee meeting.</t>
  </si>
  <si>
    <t xml:space="preserve">Finance Committee</t>
  </si>
  <si>
    <t xml:space="preserve">Approve before the commitment is made.</t>
  </si>
  <si>
    <t xml:space="preserve">Contracts and leases</t>
  </si>
  <si>
    <t xml:space="preserve">Total value over the life of the contract.</t>
  </si>
  <si>
    <t xml:space="preserve">Board of Directors</t>
  </si>
  <si>
    <t xml:space="preserve">Board vote recorded in the minutes.</t>
  </si>
  <si>
    <t xml:space="preserve">Check signatures and ACH release</t>
  </si>
  <si>
    <t xml:space="preserve">One authorized signer</t>
  </si>
  <si>
    <t xml:space="preserve">A signer may not sign a payment to themselves.</t>
  </si>
  <si>
    <t xml:space="preserve">Two authorized signers</t>
  </si>
  <si>
    <t xml:space="preserve">The board treasurer is the second signer.</t>
  </si>
  <si>
    <t xml:space="preserve">Payroll changes</t>
  </si>
  <si>
    <t xml:space="preserve">New hires, terminations, and pay rate changes.</t>
  </si>
  <si>
    <t xml:space="preserve">Entries prepared by the bookkeeper.</t>
  </si>
  <si>
    <t xml:space="preserve">Treasurer sees a listing each month.</t>
  </si>
  <si>
    <t xml:space="preserve">Pledge write-offs</t>
  </si>
  <si>
    <t xml:space="preserve">Reported to the finance committee.</t>
  </si>
  <si>
    <t xml:space="preserve">Who approves this payment?</t>
  </si>
  <si>
    <t xml:space="preserve">Amount</t>
  </si>
  <si>
    <t xml:space="preserve">Is it in the approved budget?</t>
  </si>
  <si>
    <t xml:space="preserve">Yes</t>
  </si>
  <si>
    <t xml:space="preserve">Required approval</t>
  </si>
  <si>
    <t xml:space="preserve">Signatures needed on the check or ACH</t>
  </si>
  <si>
    <t xml:space="preserve">Check Request and Approval Log</t>
  </si>
  <si>
    <t xml:space="preserve">March 2026. Blue columns are entered from each signed check request. Gray columns check the request against the approval rules.</t>
  </si>
  <si>
    <t xml:space="preserve">Date requested</t>
  </si>
  <si>
    <t xml:space="preserve">Payee</t>
  </si>
  <si>
    <t xml:space="preserve">Description</t>
  </si>
  <si>
    <t xml:space="preserve">Program</t>
  </si>
  <si>
    <t xml:space="preserve">GL account</t>
  </si>
  <si>
    <t xml:space="preserve">Budgeted</t>
  </si>
  <si>
    <t xml:space="preserve">Invoice attached</t>
  </si>
  <si>
    <t xml:space="preserve">Requested by</t>
  </si>
  <si>
    <t xml:space="preserve">Approved by</t>
  </si>
  <si>
    <t xml:space="preserve">Approval date</t>
  </si>
  <si>
    <t xml:space="preserve">Payment</t>
  </si>
  <si>
    <t xml:space="preserve">Check or ACH no.</t>
  </si>
  <si>
    <t xml:space="preserve">Paid date</t>
  </si>
  <si>
    <t xml:space="preserve">Signer 1</t>
  </si>
  <si>
    <t xml:space="preserve">Signer 2</t>
  </si>
  <si>
    <t xml:space="preserve">Signatures needed</t>
  </si>
  <si>
    <t xml:space="preserve">Exceptions</t>
  </si>
  <si>
    <t xml:space="preserve">CR-26-301</t>
  </si>
  <si>
    <t xml:space="preserve">Cardinal Office Supply</t>
  </si>
  <si>
    <t xml:space="preserve">Copier paper and toner</t>
  </si>
  <si>
    <t xml:space="preserve">Management and General</t>
  </si>
  <si>
    <t xml:space="preserve">5990</t>
  </si>
  <si>
    <t xml:space="preserve">Check</t>
  </si>
  <si>
    <t xml:space="preserve">10418</t>
  </si>
  <si>
    <t xml:space="preserve">CR-26-302</t>
  </si>
  <si>
    <t xml:space="preserve">Valley Workforce Tools</t>
  </si>
  <si>
    <t xml:space="preserve">Safety boots and tool kits for trainees</t>
  </si>
  <si>
    <t xml:space="preserve">Workforce Pathways</t>
  </si>
  <si>
    <t xml:space="preserve">5330</t>
  </si>
  <si>
    <t xml:space="preserve">Program Manager, Workforce</t>
  </si>
  <si>
    <t xml:space="preserve">10419</t>
  </si>
  <si>
    <t xml:space="preserve">CR-26-303</t>
  </si>
  <si>
    <t xml:space="preserve">Lantern Print Shop</t>
  </si>
  <si>
    <t xml:space="preserve">Spring Benefit programs and signage</t>
  </si>
  <si>
    <t xml:space="preserve">Fundraising</t>
  </si>
  <si>
    <t xml:space="preserve">5710</t>
  </si>
  <si>
    <t xml:space="preserve">10420</t>
  </si>
  <si>
    <t xml:space="preserve">CR-26-304</t>
  </si>
  <si>
    <t xml:space="preserve">Riverside Property Management</t>
  </si>
  <si>
    <t xml:space="preserve">Monthly rent, Eastside satellite office</t>
  </si>
  <si>
    <t xml:space="preserve">Shared Costs</t>
  </si>
  <si>
    <t xml:space="preserve">5210</t>
  </si>
  <si>
    <t xml:space="preserve">ACH</t>
  </si>
  <si>
    <t xml:space="preserve">ACH-2207</t>
  </si>
  <si>
    <t xml:space="preserve">CR-26-305</t>
  </si>
  <si>
    <t xml:space="preserve">Hillcrest Foods Wholesale</t>
  </si>
  <si>
    <t xml:space="preserve">Senior meal ingredients</t>
  </si>
  <si>
    <t xml:space="preserve">Senior Connections</t>
  </si>
  <si>
    <t xml:space="preserve">5320</t>
  </si>
  <si>
    <t xml:space="preserve">Program Manager, Senior</t>
  </si>
  <si>
    <t xml:space="preserve">ACH-2208</t>
  </si>
  <si>
    <t xml:space="preserve">CR-26-306</t>
  </si>
  <si>
    <t xml:space="preserve">Mountain State Utilities</t>
  </si>
  <si>
    <t xml:space="preserve">Utility assistance payment for client</t>
  </si>
  <si>
    <t xml:space="preserve">Housing Stability</t>
  </si>
  <si>
    <t xml:space="preserve">5310</t>
  </si>
  <si>
    <t xml:space="preserve">Program Manager, Housing</t>
  </si>
  <si>
    <t xml:space="preserve">10421</t>
  </si>
  <si>
    <t xml:space="preserve">CR-26-307</t>
  </si>
  <si>
    <t xml:space="preserve">ACH-2209</t>
  </si>
  <si>
    <t xml:space="preserve">CR-26-308</t>
  </si>
  <si>
    <t xml:space="preserve">Grandview Event Center</t>
  </si>
  <si>
    <t xml:space="preserve">Spring Benefit venue balance</t>
  </si>
  <si>
    <t xml:space="preserve">4320</t>
  </si>
  <si>
    <t xml:space="preserve">Executive Director and Board Treasurer</t>
  </si>
  <si>
    <t xml:space="preserve">ACH-2210</t>
  </si>
  <si>
    <t xml:space="preserve">CR-26-309</t>
  </si>
  <si>
    <t xml:space="preserve">10422</t>
  </si>
  <si>
    <t xml:space="preserve">CR-26-310</t>
  </si>
  <si>
    <t xml:space="preserve">Keystone Insurance Agency</t>
  </si>
  <si>
    <t xml:space="preserve">Quarterly general liability premium</t>
  </si>
  <si>
    <t xml:space="preserve">5510</t>
  </si>
  <si>
    <t xml:space="preserve">10423</t>
  </si>
  <si>
    <t xml:space="preserve">CR-26-311</t>
  </si>
  <si>
    <t xml:space="preserve">ACH-2211</t>
  </si>
  <si>
    <t xml:space="preserve">CR-26-312</t>
  </si>
  <si>
    <t xml:space="preserve">Summit Fleet Fuel</t>
  </si>
  <si>
    <t xml:space="preserve">Fuel cards for meal delivery vans</t>
  </si>
  <si>
    <t xml:space="preserve">5610</t>
  </si>
  <si>
    <t xml:space="preserve">10424</t>
  </si>
  <si>
    <t xml:space="preserve">CR-26-313</t>
  </si>
  <si>
    <t xml:space="preserve">10425</t>
  </si>
  <si>
    <t xml:space="preserve">CR-26-314</t>
  </si>
  <si>
    <t xml:space="preserve">Northline IT Services</t>
  </si>
  <si>
    <t xml:space="preserve">Managed IT services</t>
  </si>
  <si>
    <t xml:space="preserve">5410</t>
  </si>
  <si>
    <t xml:space="preserve">ACH-2212</t>
  </si>
  <si>
    <t xml:space="preserve">CR-26-315</t>
  </si>
  <si>
    <t xml:space="preserve">ACH-2213</t>
  </si>
  <si>
    <t xml:space="preserve">CR-26-316</t>
  </si>
  <si>
    <t xml:space="preserve">10426</t>
  </si>
  <si>
    <t xml:space="preserve">CR-26-317</t>
  </si>
  <si>
    <t xml:space="preserve">ACH-2214</t>
  </si>
  <si>
    <t xml:space="preserve">CR-26-318</t>
  </si>
  <si>
    <t xml:space="preserve">ACH-2215</t>
  </si>
  <si>
    <t xml:space="preserve">CR-26-319</t>
  </si>
  <si>
    <t xml:space="preserve">Bright Path Testing Center</t>
  </si>
  <si>
    <t xml:space="preserve">Certification exam fees</t>
  </si>
  <si>
    <t xml:space="preserve">10427</t>
  </si>
  <si>
    <t xml:space="preserve">CR-26-320</t>
  </si>
  <si>
    <t xml:space="preserve">Hargrove and Pell CPAs</t>
  </si>
  <si>
    <t xml:space="preserve">Audit progress billing</t>
  </si>
  <si>
    <t xml:space="preserve">5110</t>
  </si>
  <si>
    <t xml:space="preserve">10428</t>
  </si>
  <si>
    <t xml:space="preserve">CR-26-321</t>
  </si>
  <si>
    <t xml:space="preserve">10429</t>
  </si>
  <si>
    <t xml:space="preserve">CR-26-322</t>
  </si>
  <si>
    <t xml:space="preserve">10430</t>
  </si>
  <si>
    <t xml:space="preserve">CR-26-323</t>
  </si>
  <si>
    <t xml:space="preserve">No</t>
  </si>
  <si>
    <t xml:space="preserve">10431</t>
  </si>
  <si>
    <t xml:space="preserve">CR-26-324</t>
  </si>
  <si>
    <t xml:space="preserve">10432</t>
  </si>
  <si>
    <t xml:space="preserve">CR-26-325</t>
  </si>
  <si>
    <t xml:space="preserve">10433</t>
  </si>
  <si>
    <t xml:space="preserve">CR-26-326</t>
  </si>
  <si>
    <t xml:space="preserve">ACH-2216</t>
  </si>
  <si>
    <t xml:space="preserve">CR-26-327</t>
  </si>
  <si>
    <t xml:space="preserve">ACH-2217</t>
  </si>
  <si>
    <t xml:space="preserve">CR-26-328</t>
  </si>
  <si>
    <t xml:space="preserve">10434</t>
  </si>
  <si>
    <t xml:space="preserve">CR-26-329</t>
  </si>
  <si>
    <t xml:space="preserve">10435</t>
  </si>
  <si>
    <t xml:space="preserve">CR-26-330</t>
  </si>
  <si>
    <t xml:space="preserve">Clearwater Pest Control</t>
  </si>
  <si>
    <t xml:space="preserve">Quarterly service</t>
  </si>
  <si>
    <t xml:space="preserve">10436</t>
  </si>
  <si>
    <t xml:space="preserve">CR-26-331</t>
  </si>
  <si>
    <t xml:space="preserve">Allbright Heating and Air</t>
  </si>
  <si>
    <t xml:space="preserve">Emergency furnace replacement, Eastside office</t>
  </si>
  <si>
    <t xml:space="preserve">10437</t>
  </si>
  <si>
    <t xml:space="preserve">CR-26-332</t>
  </si>
  <si>
    <t xml:space="preserve">10438</t>
  </si>
  <si>
    <t xml:space="preserve">CR-26-333</t>
  </si>
  <si>
    <t xml:space="preserve">ACH-2218</t>
  </si>
  <si>
    <t xml:space="preserve">CR-26-334</t>
  </si>
  <si>
    <t xml:space="preserve">ACH-2219</t>
  </si>
  <si>
    <t xml:space="preserve">CR-26-335</t>
  </si>
  <si>
    <t xml:space="preserve">10439</t>
  </si>
  <si>
    <t xml:space="preserve">CR-26-336</t>
  </si>
  <si>
    <t xml:space="preserve">10440</t>
  </si>
  <si>
    <t xml:space="preserve">CR-26-337</t>
  </si>
  <si>
    <t xml:space="preserve">10441</t>
  </si>
  <si>
    <t xml:space="preserve">CR-26-338</t>
  </si>
  <si>
    <t xml:space="preserve">10442</t>
  </si>
  <si>
    <t xml:space="preserve">CR-26-339</t>
  </si>
  <si>
    <t xml:space="preserve">10443</t>
  </si>
  <si>
    <t xml:space="preserve">CR-26-340</t>
  </si>
  <si>
    <t xml:space="preserve">ACH-2220</t>
  </si>
  <si>
    <t xml:space="preserve">Requests logged</t>
  </si>
  <si>
    <t xml:space="preserve">Requests with an exception</t>
  </si>
  <si>
    <t xml:space="preserve">Total paid</t>
  </si>
  <si>
    <t xml:space="preserve">Lists</t>
  </si>
  <si>
    <t xml:space="preserve">Values used by the dropdowns. Edit role titles here and they change everywhere.</t>
  </si>
  <si>
    <t xml:space="preserve">Roles</t>
  </si>
  <si>
    <t xml:space="preserve">Yes or no</t>
  </si>
  <si>
    <t xml:space="preserve">Matrix codes</t>
  </si>
  <si>
    <t xml:space="preserve">Level</t>
  </si>
  <si>
    <t xml:space="preserve">Budgeted: from</t>
  </si>
  <si>
    <t xml:space="preserve">Unbudgeted: from</t>
  </si>
  <si>
    <t xml:space="preserve">Performs</t>
  </si>
  <si>
    <t xml:space="preserve">Approves</t>
  </si>
  <si>
    <t xml:space="preserve">Reviews</t>
  </si>
  <si>
    <t xml:space="preserve">Two signatures are required on payments above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</si>
</sst>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0"/>
    <numFmt numFmtId="166" formatCode="0%;\(0%\);\-"/>
    <numFmt numFmtId="167" formatCode="General"/>
    <numFmt numFmtId="168" formatCode="mmm\ d&quot;, &quot;yyyy"/>
    <numFmt numFmtId="169" formatCode="ddd\ m/d"/>
    <numFmt numFmtId="170" formatCode="0;\-0;\-"/>
    <numFmt numFmtId="171" formatCode="\$#,##0.00"/>
    <numFmt numFmtId="172" formatCode="\$#,##0;&quot;($&quot;#,##0\);\-"/>
    <numFmt numFmtId="173" formatCode="m/d/yy"/>
    <numFmt numFmtId="174" formatCode="#,##0.00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4D3F"/>
      <name val="Arial"/>
      <family val="0"/>
      <charset val="1"/>
    </font>
    <font>
      <sz val="10"/>
      <color rgb="FF5B6B7C"/>
      <name val="Arial"/>
      <family val="0"/>
      <charset val="1"/>
    </font>
    <font>
      <i val="true"/>
      <sz val="8"/>
      <color rgb="FF5B6B7C"/>
      <name val="Arial"/>
      <family val="0"/>
      <charset val="1"/>
    </font>
    <font>
      <b val="true"/>
      <sz val="11"/>
      <color rgb="FF1F4D3F"/>
      <name val="Arial"/>
      <family val="0"/>
      <charset val="1"/>
    </font>
    <font>
      <sz val="9"/>
      <color rgb="FF1F2933"/>
      <name val="Arial"/>
      <family val="0"/>
      <charset val="1"/>
    </font>
    <font>
      <b val="true"/>
      <sz val="15"/>
      <color rgb="FF1F4D3F"/>
      <name val="Arial"/>
      <family val="0"/>
      <charset val="1"/>
    </font>
    <font>
      <sz val="9"/>
      <color rgb="FF5B6B7C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"/>
      <color rgb="FF1F2933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9"/>
      <color rgb="FF2E6B4F"/>
      <name val="Arial"/>
      <family val="0"/>
      <charset val="1"/>
    </font>
    <font>
      <sz val="9"/>
      <color rgb="FFA0AAB5"/>
      <name val="Arial"/>
      <family val="0"/>
      <charset val="1"/>
    </font>
    <font>
      <b val="true"/>
      <sz val="9"/>
      <color rgb="FF1F4D3F"/>
      <name val="Arial"/>
      <family val="0"/>
      <charset val="1"/>
    </font>
    <font>
      <b val="true"/>
      <sz val="11"/>
      <color rgb="FFA23B2A"/>
      <name val="Arial"/>
      <family val="0"/>
      <charset val="1"/>
    </font>
    <font>
      <sz val="9"/>
      <color rgb="FF0000FF"/>
      <name val="Arial"/>
      <family val="0"/>
      <charset val="1"/>
    </font>
    <font>
      <b val="true"/>
      <sz val="9"/>
      <color rgb="FFA23B2A"/>
      <name val="Arial"/>
      <family val="0"/>
      <charset val="1"/>
    </font>
    <font>
      <b val="true"/>
      <sz val="10"/>
      <color rgb="FF1F2933"/>
      <name val="Arial"/>
      <family val="0"/>
      <charset val="1"/>
    </font>
    <font>
      <b val="true"/>
      <sz val="10"/>
      <color rgb="FFA23B2A"/>
      <name val="Arial"/>
      <family val="0"/>
      <charset val="1"/>
    </font>
    <font>
      <b val="true"/>
      <sz val="10"/>
      <color rgb="FF1F4D3F"/>
      <name val="Calibri"/>
      <family val="2"/>
    </font>
    <font>
      <sz val="10"/>
      <color rgb="FF000000"/>
      <name val="Calibri"/>
      <family val="2"/>
    </font>
    <font>
      <b val="true"/>
      <sz val="10"/>
      <color rgb="FF1F4D3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D3F"/>
        <bgColor rgb="FF2E6B4F"/>
      </patternFill>
    </fill>
    <fill>
      <patternFill patternType="solid">
        <fgColor rgb="FFFFF8D6"/>
        <bgColor rgb="FFF8EBDD"/>
      </patternFill>
    </fill>
    <fill>
      <patternFill patternType="solid">
        <fgColor rgb="FF5B6B7C"/>
        <bgColor rgb="FF7A8794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>
        <color rgb="FFE1E6EB"/>
      </left>
      <right style="hair">
        <color rgb="FFE1E6EB"/>
      </right>
      <top/>
      <bottom/>
      <diagonal/>
    </border>
    <border diagonalUp="false" diagonalDown="false">
      <left/>
      <right/>
      <top style="thin">
        <color rgb="FF9FB3A9"/>
      </top>
      <bottom/>
      <diagonal/>
    </border>
    <border diagonalUp="false" diagonalDown="false">
      <left style="hair">
        <color rgb="FFE1E6EB"/>
      </left>
      <right style="hair">
        <color rgb="FFE1E6EB"/>
      </right>
      <top style="thin">
        <color rgb="FF9FB3A9"/>
      </top>
      <bottom/>
      <diagonal/>
    </border>
    <border diagonalUp="false" diagonalDown="false">
      <left/>
      <right/>
      <top/>
      <bottom style="hair">
        <color rgb="FFD5DE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11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19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8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9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9" fontId="1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70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2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21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2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71" fontId="18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1" fontId="18" fillId="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2" fontId="13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2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1" fillId="4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3" fontId="1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4" fontId="1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2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7" fontId="19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72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1" fontId="1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2" fontId="1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7">
    <dxf>
      <font>
        <b val="1"/>
        <color rgb="FFA23B2A"/>
      </font>
    </dxf>
    <dxf>
      <font>
        <b val="1"/>
        <color rgb="FFA23B2A"/>
      </font>
      <fill>
        <patternFill>
          <bgColor rgb="FFF3D9D4"/>
        </patternFill>
      </fill>
    </dxf>
    <dxf>
      <fill>
        <patternFill>
          <bgColor rgb="FFDCE8E1"/>
        </patternFill>
      </fill>
    </dxf>
    <dxf>
      <fill>
        <patternFill>
          <bgColor rgb="FFF5E9D7"/>
        </patternFill>
      </fill>
    </dxf>
    <dxf>
      <font>
        <b val="1"/>
        <color rgb="FFB5651D"/>
      </font>
      <fill>
        <patternFill>
          <bgColor rgb="FFF8EBDD"/>
        </patternFill>
      </fill>
    </dxf>
    <dxf>
      <font>
        <color rgb="FFB5651D"/>
      </font>
    </dxf>
    <dxf>
      <font>
        <color rgb="FF2E6B4F"/>
      </font>
    </dxf>
    <dxf>
      <font>
        <color rgb="FF7A8794"/>
      </font>
    </dxf>
    <dxf>
      <fill>
        <patternFill patternType="solid">
          <fgColor rgb="FF1F4D3F"/>
          <bgColor rgb="FF000000"/>
        </patternFill>
      </fill>
    </dxf>
    <dxf>
      <fill>
        <patternFill patternType="solid">
          <fgColor rgb="FFFBEAE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5B6B7C"/>
          <bgColor rgb="FF000000"/>
        </patternFill>
      </fill>
    </dxf>
    <dxf>
      <fill>
        <patternFill patternType="solid">
          <fgColor rgb="FF1F2933"/>
          <bgColor rgb="FF000000"/>
        </patternFill>
      </fill>
    </dxf>
    <dxf>
      <fill>
        <patternFill patternType="solid">
          <fgColor rgb="FFA23B2A"/>
          <bgColor rgb="FF000000"/>
        </patternFill>
      </fill>
    </dxf>
    <dxf>
      <fill>
        <patternFill>
          <bgColor rgb="FFFBEA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8EBDD"/>
      <rgbColor rgb="FFFF00FF"/>
      <rgbColor rgb="FF00FFFF"/>
      <rgbColor rgb="FF800000"/>
      <rgbColor rgb="FF008000"/>
      <rgbColor rgb="FF000080"/>
      <rgbColor rgb="FFB5651D"/>
      <rgbColor rgb="FF800080"/>
      <rgbColor rgb="FF2E6B4F"/>
      <rgbColor rgb="FFC9D6CF"/>
      <rgbColor rgb="FF878787"/>
      <rgbColor rgb="FFA0AAB5"/>
      <rgbColor rgb="FF993366"/>
      <rgbColor rgb="FFFFF8D6"/>
      <rgbColor rgb="FFE3E7EC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1E6EB"/>
      <rgbColor rgb="FFDCE8E1"/>
      <rgbColor rgb="FFF5E9D7"/>
      <rgbColor rgb="FF9FB3A9"/>
      <rgbColor rgb="FFFBEAE6"/>
      <rgbColor rgb="FFD5DED9"/>
      <rgbColor rgb="FFF3D9D4"/>
      <rgbColor rgb="FF3366FF"/>
      <rgbColor rgb="FF33CCCC"/>
      <rgbColor rgb="FF99CC00"/>
      <rgbColor rgb="FFFFCC00"/>
      <rgbColor rgb="FFFF9900"/>
      <rgbColor rgb="FFFF6600"/>
      <rgbColor rgb="FF5B6B7C"/>
      <rgbColor rgb="FF7A8794"/>
      <rgbColor rgb="FF1F4D3F"/>
      <rgbColor rgb="FF339966"/>
      <rgbColor rgb="FF003300"/>
      <rgbColor rgb="FF333300"/>
      <rgbColor rgb="FFA23B2A"/>
      <rgbColor rgb="FF993366"/>
      <rgbColor rgb="FF333399"/>
      <rgbColor rgb="FF1F29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000" spc="-1" strike="noStrike">
                <a:solidFill>
                  <a:srgbClr val="1f4d3f"/>
                </a:solidFill>
                <a:latin typeface="Calibri"/>
              </a:defRPr>
            </a:pPr>
            <a:r>
              <a:rPr b="1" sz="1000" spc="-1" strike="noStrike">
                <a:solidFill>
                  <a:srgbClr val="1f4d3f"/>
                </a:solidFill>
                <a:latin typeface="Calibri"/>
              </a:rPr>
              <a:t>Close tasks by owner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stacked"/>
        <c:varyColors val="0"/>
        <c:ser>
          <c:idx val="0"/>
          <c:order val="0"/>
          <c:tx>
            <c:strRef>
              <c:f>'Month-End Close'!N20</c:f>
              <c:strCache>
                <c:ptCount val="1"/>
                <c:pt idx="0">
                  <c:v>Complete</c:v>
                </c:pt>
              </c:strCache>
            </c:strRef>
          </c:tx>
          <c:spPr>
            <a:solidFill>
              <a:srgbClr val="1f4d3f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'Month-End Close'!$M$21:$M$24</c:f>
              <c:strCache>
                <c:ptCount val="4"/>
                <c:pt idx="0">
                  <c:v>Finance Director</c:v>
                </c:pt>
                <c:pt idx="1">
                  <c:v>Bookkeeper</c:v>
                </c:pt>
                <c:pt idx="2">
                  <c:v>Development Coordinator</c:v>
                </c:pt>
                <c:pt idx="3">
                  <c:v>Executive Director</c:v>
                </c:pt>
              </c:strCache>
            </c:strRef>
          </c:cat>
          <c:val>
            <c:numRef>
              <c:f>'Month-End Close'!$N$21:$N$24</c:f>
              <c:numCache>
                <c:formatCode>General</c:formatCode>
                <c:ptCount val="4"/>
                <c:pt idx="0">
                  <c:v>5</c:v>
                </c:pt>
                <c:pt idx="1">
                  <c:v>8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'Month-End Close'!O20</c:f>
              <c:strCache>
                <c:ptCount val="1"/>
                <c:pt idx="0">
                  <c:v>Open</c:v>
                </c:pt>
              </c:strCache>
            </c:strRef>
          </c:tx>
          <c:spPr>
            <a:solidFill>
              <a:srgbClr val="c9d6cf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'Month-End Close'!$M$21:$M$24</c:f>
              <c:strCache>
                <c:ptCount val="4"/>
                <c:pt idx="0">
                  <c:v>Finance Director</c:v>
                </c:pt>
                <c:pt idx="1">
                  <c:v>Bookkeeper</c:v>
                </c:pt>
                <c:pt idx="2">
                  <c:v>Development Coordinator</c:v>
                </c:pt>
                <c:pt idx="3">
                  <c:v>Executive Director</c:v>
                </c:pt>
              </c:strCache>
            </c:strRef>
          </c:cat>
          <c:val>
            <c:numRef>
              <c:f>'Month-End Close'!$O$21:$O$24</c:f>
              <c:numCache>
                <c:formatCode>General</c:formatCode>
                <c:ptCount val="4"/>
                <c:pt idx="0">
                  <c:v>10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</c:ser>
        <c:gapWidth val="50"/>
        <c:overlap val="100"/>
        <c:axId val="38074317"/>
        <c:axId val="41451884"/>
      </c:barChart>
      <c:catAx>
        <c:axId val="38074317"/>
        <c:scaling>
          <c:orientation val="maxMin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1451884"/>
        <c:crosses val="autoZero"/>
        <c:auto val="1"/>
        <c:lblAlgn val="ctr"/>
        <c:lblOffset val="100"/>
        <c:noMultiLvlLbl val="0"/>
      </c:catAx>
      <c:valAx>
        <c:axId val="41451884"/>
        <c:scaling>
          <c:orientation val="minMax"/>
        </c:scaling>
        <c:delete val="0"/>
        <c:axPos val="l"/>
        <c:majorGridlines>
          <c:spPr>
            <a:ln w="9360">
              <a:solidFill>
                <a:srgbClr val="e3e7ec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8074317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12</xdr:col>
      <xdr:colOff>0</xdr:colOff>
      <xdr:row>25</xdr:row>
      <xdr:rowOff>259560</xdr:rowOff>
    </xdr:from>
    <xdr:to>
      <xdr:col>17</xdr:col>
      <xdr:colOff>11880</xdr:colOff>
      <xdr:row>33</xdr:row>
      <xdr:rowOff>160560</xdr:rowOff>
    </xdr:to>
    <xdr:graphicFrame>
      <xdr:nvGraphicFramePr>
        <xdr:cNvPr id="0" name="Chart 1"/>
        <xdr:cNvGraphicFramePr/>
      </xdr:nvGraphicFramePr>
      <xdr:xfrm>
        <a:off x="12123360" y="7191360"/>
        <a:ext cx="3959280" cy="233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CheckLog" displayName="CheckLog" ref="A5:T45" headerRowCount="1" totalsRowCount="0" totalsRowShown="0">
  <autoFilter ref="A5:T45"/>
  <tableColumns count="20">
    <tableColumn id="1" name="Request"/>
    <tableColumn id="2" name="Date requested"/>
    <tableColumn id="3" name="Payee"/>
    <tableColumn id="4" name="Description"/>
    <tableColumn id="5" name="Program"/>
    <tableColumn id="6" name="GL account"/>
    <tableColumn id="7" name="Amount"/>
    <tableColumn id="8" name="Budgeted"/>
    <tableColumn id="9" name="Invoice attached"/>
    <tableColumn id="10" name="Requested by"/>
    <tableColumn id="11" name="Approved by"/>
    <tableColumn id="12" name="Approval date"/>
    <tableColumn id="13" name="Payment"/>
    <tableColumn id="14" name="Check or ACH no."/>
    <tableColumn id="15" name="Paid date"/>
    <tableColumn id="16" name="Signer 1"/>
    <tableColumn id="17" name="Signer 2"/>
    <tableColumn id="18" name="Required approval"/>
    <tableColumn id="19" name="Signatures needed"/>
    <tableColumn id="20" name="Exceptions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5651D"/>
    <pageSetUpPr fitToPage="true"/>
  </sheetPr>
  <dimension ref="B2:C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110"/>
    <col collapsed="false" customWidth="true" hidden="false" outlineLevel="0" max="3" min="3" style="1" width="14"/>
  </cols>
  <sheetData>
    <row r="2" customFormat="false" ht="22.05" hidden="false" customHeight="false" outlineLevel="0" collapsed="false">
      <c r="B2" s="2" t="s">
        <v>0</v>
      </c>
    </row>
    <row r="3" customFormat="false" ht="15" hidden="false" customHeight="false" outlineLevel="0" collapsed="false">
      <c r="B3" s="3" t="s">
        <v>1</v>
      </c>
    </row>
    <row r="4" customFormat="false" ht="15" hidden="false" customHeight="false" outlineLevel="0" collapsed="false">
      <c r="B4" s="4" t="s">
        <v>2</v>
      </c>
    </row>
    <row r="6" customFormat="false" ht="15" hidden="false" customHeight="false" outlineLevel="0" collapsed="false">
      <c r="B6" s="5" t="s">
        <v>3</v>
      </c>
    </row>
    <row r="7" customFormat="false" ht="15" hidden="false" customHeight="true" outlineLevel="0" collapsed="false">
      <c r="B7" s="6" t="s">
        <v>4</v>
      </c>
    </row>
    <row r="8" customFormat="false" ht="25.5" hidden="false" customHeight="true" outlineLevel="0" collapsed="false">
      <c r="B8" s="6" t="s">
        <v>5</v>
      </c>
    </row>
    <row r="9" customFormat="false" ht="25.5" hidden="false" customHeight="true" outlineLevel="0" collapsed="false">
      <c r="B9" s="6" t="s">
        <v>6</v>
      </c>
    </row>
    <row r="10" customFormat="false" ht="25.5" hidden="false" customHeight="true" outlineLevel="0" collapsed="false">
      <c r="B10" s="6" t="s">
        <v>7</v>
      </c>
    </row>
    <row r="11" customFormat="false" ht="25.5" hidden="false" customHeight="true" outlineLevel="0" collapsed="false">
      <c r="B11" s="6" t="s">
        <v>8</v>
      </c>
    </row>
    <row r="13" customFormat="false" ht="15" hidden="false" customHeight="false" outlineLevel="0" collapsed="false">
      <c r="B13" s="5" t="s">
        <v>9</v>
      </c>
    </row>
    <row r="14" customFormat="false" ht="25.5" hidden="false" customHeight="true" outlineLevel="0" collapsed="false">
      <c r="B14" s="6" t="s">
        <v>10</v>
      </c>
    </row>
    <row r="15" customFormat="false" ht="25.5" hidden="false" customHeight="true" outlineLevel="0" collapsed="false">
      <c r="B15" s="6" t="s">
        <v>11</v>
      </c>
    </row>
    <row r="16" customFormat="false" ht="25.5" hidden="false" customHeight="true" outlineLevel="0" collapsed="false">
      <c r="B16" s="6" t="s">
        <v>12</v>
      </c>
    </row>
    <row r="17" customFormat="false" ht="15" hidden="false" customHeight="true" outlineLevel="0" collapsed="false">
      <c r="B17" s="6" t="s">
        <v>13</v>
      </c>
    </row>
    <row r="19" customFormat="false" ht="15" hidden="false" customHeight="false" outlineLevel="0" collapsed="false">
      <c r="B19" s="5" t="s">
        <v>14</v>
      </c>
    </row>
    <row r="20" customFormat="false" ht="15" hidden="false" customHeight="false" outlineLevel="0" collapsed="false">
      <c r="B20" s="7" t="s">
        <v>15</v>
      </c>
      <c r="C20" s="8" t="n">
        <f aca="false">ConflictCount</f>
        <v>2</v>
      </c>
    </row>
    <row r="21" customFormat="false" ht="15" hidden="false" customHeight="false" outlineLevel="0" collapsed="false">
      <c r="B21" s="7" t="s">
        <v>16</v>
      </c>
      <c r="C21" s="8" t="n">
        <f aca="false">COUNTIF('SoD Conflicts'!G18:G20,"Not met")</f>
        <v>0</v>
      </c>
    </row>
    <row r="22" customFormat="false" ht="15" hidden="false" customHeight="false" outlineLevel="0" collapsed="false">
      <c r="B22" s="7" t="s">
        <v>17</v>
      </c>
      <c r="C22" s="9" t="n">
        <f aca="false">ClosePct</f>
        <v>0.538461538461538</v>
      </c>
    </row>
    <row r="23" customFormat="false" ht="15" hidden="false" customHeight="false" outlineLevel="0" collapsed="false">
      <c r="B23" s="7" t="s">
        <v>18</v>
      </c>
      <c r="C23" s="8" t="n">
        <f aca="false">CloseOverdue</f>
        <v>3</v>
      </c>
    </row>
    <row r="24" customFormat="false" ht="15" hidden="false" customHeight="false" outlineLevel="0" collapsed="false">
      <c r="B24" s="7" t="s">
        <v>19</v>
      </c>
      <c r="C24" s="8" t="n">
        <f aca="false">LogExceptions</f>
        <v>5</v>
      </c>
    </row>
    <row r="26" customFormat="false" ht="15" hidden="false" customHeight="false" outlineLevel="0" collapsed="false">
      <c r="B26" s="4" t="s">
        <v>20</v>
      </c>
    </row>
  </sheetData>
  <printOptions headings="false" gridLines="false" gridLinesSet="true" horizontalCentered="fals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&amp;L&amp;7 Sample data. All names, organizations, and figures are fictional.&amp;R&amp;7 &amp;A, 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D3F"/>
    <pageSetUpPr fitToPage="true"/>
  </sheetPr>
  <dimension ref="A1:AG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6" topLeftCell="E7" activePane="bottomRight" state="frozen"/>
      <selection pane="topLeft" activeCell="A1" activeCellId="0" sqref="A1"/>
      <selection pane="topRight" activeCell="E1" activeCellId="0" sqref="E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6"/>
    <col collapsed="false" customWidth="true" hidden="false" outlineLevel="0" max="3" min="3" style="1" width="50"/>
    <col collapsed="false" customWidth="true" hidden="false" outlineLevel="0" max="4" min="4" style="1" width="14"/>
    <col collapsed="false" customWidth="true" hidden="false" outlineLevel="0" max="11" min="5" style="1" width="12"/>
    <col collapsed="false" customWidth="true" hidden="false" outlineLevel="0" max="12" min="12" style="1" width="11"/>
    <col collapsed="false" customWidth="true" hidden="true" outlineLevel="0" max="33" min="26" style="1" width="13"/>
  </cols>
  <sheetData>
    <row r="1" customFormat="false" ht="18.55" hidden="false" customHeight="false" outlineLevel="0" collapsed="false">
      <c r="A1" s="10" t="s">
        <v>21</v>
      </c>
    </row>
    <row r="2" customFormat="false" ht="15" hidden="false" customHeight="false" outlineLevel="0" collapsed="false">
      <c r="A2" s="3" t="s">
        <v>22</v>
      </c>
    </row>
    <row r="3" customFormat="false" ht="15" hidden="false" customHeight="false" outlineLevel="0" collapsed="false">
      <c r="A3" s="4" t="s">
        <v>2</v>
      </c>
    </row>
    <row r="4" customFormat="false" ht="15" hidden="false" customHeight="false" outlineLevel="0" collapsed="false">
      <c r="A4" s="11" t="s">
        <v>23</v>
      </c>
    </row>
    <row r="6" customFormat="false" ht="43.5" hidden="false" customHeight="true" outlineLevel="0" collapsed="false">
      <c r="A6" s="12" t="s">
        <v>24</v>
      </c>
      <c r="B6" s="13" t="s">
        <v>25</v>
      </c>
      <c r="C6" s="13" t="s">
        <v>26</v>
      </c>
      <c r="D6" s="13" t="s">
        <v>27</v>
      </c>
      <c r="E6" s="13" t="s">
        <v>28</v>
      </c>
      <c r="F6" s="13" t="s">
        <v>29</v>
      </c>
      <c r="G6" s="13" t="s">
        <v>30</v>
      </c>
      <c r="H6" s="13" t="s">
        <v>31</v>
      </c>
      <c r="I6" s="13" t="s">
        <v>32</v>
      </c>
      <c r="J6" s="13" t="s">
        <v>33</v>
      </c>
      <c r="K6" s="13" t="s">
        <v>34</v>
      </c>
      <c r="L6" s="13" t="s">
        <v>35</v>
      </c>
    </row>
    <row r="7" customFormat="false" ht="25.5" hidden="false" customHeight="true" outlineLevel="0" collapsed="false">
      <c r="A7" s="14" t="s">
        <v>36</v>
      </c>
      <c r="B7" s="15" t="s">
        <v>37</v>
      </c>
      <c r="C7" s="16" t="s">
        <v>38</v>
      </c>
      <c r="D7" s="15" t="s">
        <v>39</v>
      </c>
      <c r="E7" s="17"/>
      <c r="F7" s="17"/>
      <c r="G7" s="17"/>
      <c r="H7" s="17"/>
      <c r="I7" s="17" t="s">
        <v>40</v>
      </c>
      <c r="J7" s="17"/>
      <c r="K7" s="17"/>
      <c r="L7" s="18" t="str">
        <f aca="false">IF(COUNTIF(E7:K7,"P")+COUNTIF(E7:K7,"A")+IF($D7="Review",COUNTIF(E7:K7,"R"),0)=0,"No owner","OK")</f>
        <v>OK</v>
      </c>
      <c r="Z7" s="19" t="s">
        <v>36</v>
      </c>
      <c r="AA7" s="1" t="str">
        <f aca="false">'SoD Conflicts'!B7</f>
        <v>OK</v>
      </c>
      <c r="AB7" s="1" t="str">
        <f aca="false">'SoD Conflicts'!C7</f>
        <v>OK</v>
      </c>
      <c r="AC7" s="1" t="str">
        <f aca="false">'SoD Conflicts'!D7</f>
        <v>OK</v>
      </c>
      <c r="AD7" s="1" t="str">
        <f aca="false">'SoD Conflicts'!E7</f>
        <v>OK</v>
      </c>
      <c r="AE7" s="1" t="str">
        <f aca="false">'SoD Conflicts'!F7</f>
        <v>OK</v>
      </c>
      <c r="AF7" s="1" t="str">
        <f aca="false">'SoD Conflicts'!G7</f>
        <v/>
      </c>
      <c r="AG7" s="1" t="str">
        <f aca="false">'SoD Conflicts'!H7</f>
        <v>OK</v>
      </c>
    </row>
    <row r="8" customFormat="false" ht="25.5" hidden="false" customHeight="true" outlineLevel="0" collapsed="false">
      <c r="A8" s="20" t="s">
        <v>36</v>
      </c>
      <c r="B8" s="15" t="s">
        <v>41</v>
      </c>
      <c r="C8" s="16" t="s">
        <v>42</v>
      </c>
      <c r="D8" s="15" t="s">
        <v>39</v>
      </c>
      <c r="E8" s="17"/>
      <c r="F8" s="17"/>
      <c r="G8" s="17"/>
      <c r="H8" s="17"/>
      <c r="I8" s="17" t="s">
        <v>40</v>
      </c>
      <c r="J8" s="17"/>
      <c r="K8" s="17"/>
      <c r="L8" s="18" t="str">
        <f aca="false">IF(COUNTIF(E8:K8,"P")+COUNTIF(E8:K8,"A")+IF($D8="Review",COUNTIF(E8:K8,"R"),0)=0,"No owner","OK")</f>
        <v>OK</v>
      </c>
      <c r="Z8" s="19" t="s">
        <v>43</v>
      </c>
      <c r="AA8" s="1" t="str">
        <f aca="false">'SoD Conflicts'!B8</f>
        <v>OK</v>
      </c>
      <c r="AB8" s="1" t="str">
        <f aca="false">'SoD Conflicts'!C8</f>
        <v>OK</v>
      </c>
      <c r="AC8" s="1" t="str">
        <f aca="false">'SoD Conflicts'!D8</f>
        <v>Conflict</v>
      </c>
      <c r="AD8" s="1" t="str">
        <f aca="false">'SoD Conflicts'!E8</f>
        <v/>
      </c>
      <c r="AE8" s="1" t="str">
        <f aca="false">'SoD Conflicts'!F8</f>
        <v>OK</v>
      </c>
      <c r="AF8" s="1" t="str">
        <f aca="false">'SoD Conflicts'!G8</f>
        <v>OK</v>
      </c>
      <c r="AG8" s="1" t="str">
        <f aca="false">'SoD Conflicts'!H8</f>
        <v>OK</v>
      </c>
    </row>
    <row r="9" customFormat="false" ht="25.5" hidden="false" customHeight="true" outlineLevel="0" collapsed="false">
      <c r="A9" s="20" t="s">
        <v>36</v>
      </c>
      <c r="B9" s="15" t="s">
        <v>44</v>
      </c>
      <c r="C9" s="16" t="s">
        <v>45</v>
      </c>
      <c r="D9" s="15" t="s">
        <v>39</v>
      </c>
      <c r="E9" s="17"/>
      <c r="F9" s="17"/>
      <c r="G9" s="17"/>
      <c r="H9" s="17"/>
      <c r="I9" s="17" t="s">
        <v>40</v>
      </c>
      <c r="J9" s="17"/>
      <c r="K9" s="17"/>
      <c r="L9" s="18" t="str">
        <f aca="false">IF(COUNTIF(E9:K9,"P")+COUNTIF(E9:K9,"A")+IF($D9="Review",COUNTIF(E9:K9,"R"),0)=0,"No owner","OK")</f>
        <v>OK</v>
      </c>
      <c r="Z9" s="19" t="s">
        <v>46</v>
      </c>
      <c r="AA9" s="1" t="str">
        <f aca="false">'SoD Conflicts'!B9</f>
        <v>OK</v>
      </c>
      <c r="AB9" s="1" t="str">
        <f aca="false">'SoD Conflicts'!C9</f>
        <v>OK</v>
      </c>
      <c r="AC9" s="1" t="str">
        <f aca="false">'SoD Conflicts'!D9</f>
        <v>OK</v>
      </c>
      <c r="AD9" s="1" t="str">
        <f aca="false">'SoD Conflicts'!E9</f>
        <v/>
      </c>
      <c r="AE9" s="1" t="str">
        <f aca="false">'SoD Conflicts'!F9</f>
        <v/>
      </c>
      <c r="AF9" s="1" t="str">
        <f aca="false">'SoD Conflicts'!G9</f>
        <v>OK</v>
      </c>
      <c r="AG9" s="1" t="str">
        <f aca="false">'SoD Conflicts'!H9</f>
        <v/>
      </c>
    </row>
    <row r="10" customFormat="false" ht="25.5" hidden="false" customHeight="true" outlineLevel="0" collapsed="false">
      <c r="A10" s="20" t="s">
        <v>36</v>
      </c>
      <c r="B10" s="15" t="s">
        <v>47</v>
      </c>
      <c r="C10" s="16" t="s">
        <v>48</v>
      </c>
      <c r="D10" s="15" t="s">
        <v>49</v>
      </c>
      <c r="E10" s="17"/>
      <c r="F10" s="17"/>
      <c r="G10" s="17" t="s">
        <v>40</v>
      </c>
      <c r="H10" s="17"/>
      <c r="I10" s="17"/>
      <c r="J10" s="17"/>
      <c r="K10" s="17"/>
      <c r="L10" s="18" t="str">
        <f aca="false">IF(COUNTIF(E10:K10,"P")+COUNTIF(E10:K10,"A")+IF($D10="Review",COUNTIF(E10:K10,"R"),0)=0,"No owner","OK")</f>
        <v>OK</v>
      </c>
      <c r="Z10" s="19" t="s">
        <v>50</v>
      </c>
      <c r="AA10" s="1" t="str">
        <f aca="false">'SoD Conflicts'!B10</f>
        <v>OK</v>
      </c>
      <c r="AB10" s="1" t="str">
        <f aca="false">'SoD Conflicts'!C10</f>
        <v>Conflict</v>
      </c>
      <c r="AC10" s="1" t="str">
        <f aca="false">'SoD Conflicts'!D10</f>
        <v/>
      </c>
      <c r="AD10" s="1" t="str">
        <f aca="false">'SoD Conflicts'!E10</f>
        <v/>
      </c>
      <c r="AE10" s="1" t="str">
        <f aca="false">'SoD Conflicts'!F10</f>
        <v>OK</v>
      </c>
      <c r="AF10" s="1" t="str">
        <f aca="false">'SoD Conflicts'!G10</f>
        <v>OK</v>
      </c>
      <c r="AG10" s="1" t="str">
        <f aca="false">'SoD Conflicts'!H10</f>
        <v/>
      </c>
    </row>
    <row r="11" customFormat="false" ht="25.5" hidden="false" customHeight="true" outlineLevel="0" collapsed="false">
      <c r="A11" s="20" t="s">
        <v>36</v>
      </c>
      <c r="B11" s="15" t="s">
        <v>51</v>
      </c>
      <c r="C11" s="16" t="s">
        <v>52</v>
      </c>
      <c r="D11" s="15" t="s">
        <v>49</v>
      </c>
      <c r="E11" s="17"/>
      <c r="F11" s="17"/>
      <c r="G11" s="17"/>
      <c r="H11" s="17" t="s">
        <v>40</v>
      </c>
      <c r="I11" s="17"/>
      <c r="J11" s="17"/>
      <c r="K11" s="17"/>
      <c r="L11" s="18" t="str">
        <f aca="false">IF(COUNTIF(E11:K11,"P")+COUNTIF(E11:K11,"A")+IF($D11="Review",COUNTIF(E11:K11,"R"),0)=0,"No owner","OK")</f>
        <v>OK</v>
      </c>
      <c r="Z11" s="19" t="s">
        <v>53</v>
      </c>
      <c r="AA11" s="1" t="str">
        <f aca="false">'SoD Conflicts'!B11</f>
        <v>OK</v>
      </c>
      <c r="AB11" s="1" t="str">
        <f aca="false">'SoD Conflicts'!C11</f>
        <v>OK</v>
      </c>
      <c r="AC11" s="1" t="str">
        <f aca="false">'SoD Conflicts'!D11</f>
        <v>OK</v>
      </c>
      <c r="AD11" s="1" t="str">
        <f aca="false">'SoD Conflicts'!E11</f>
        <v/>
      </c>
      <c r="AE11" s="1" t="str">
        <f aca="false">'SoD Conflicts'!F11</f>
        <v/>
      </c>
      <c r="AF11" s="1" t="str">
        <f aca="false">'SoD Conflicts'!G11</f>
        <v/>
      </c>
      <c r="AG11" s="1" t="str">
        <f aca="false">'SoD Conflicts'!H11</f>
        <v>OK</v>
      </c>
    </row>
    <row r="12" customFormat="false" ht="25.5" hidden="false" customHeight="true" outlineLevel="0" collapsed="false">
      <c r="A12" s="20" t="s">
        <v>36</v>
      </c>
      <c r="B12" s="15" t="s">
        <v>54</v>
      </c>
      <c r="C12" s="16" t="s">
        <v>55</v>
      </c>
      <c r="D12" s="15" t="s">
        <v>56</v>
      </c>
      <c r="E12" s="17"/>
      <c r="F12" s="17" t="s">
        <v>40</v>
      </c>
      <c r="G12" s="17"/>
      <c r="H12" s="17"/>
      <c r="I12" s="17"/>
      <c r="J12" s="17"/>
      <c r="K12" s="17"/>
      <c r="L12" s="18" t="str">
        <f aca="false">IF(COUNTIF(E12:K12,"P")+COUNTIF(E12:K12,"A")+IF($D12="Review",COUNTIF(E12:K12,"R"),0)=0,"No owner","OK")</f>
        <v>OK</v>
      </c>
      <c r="Z12" s="19" t="s">
        <v>57</v>
      </c>
      <c r="AA12" s="1" t="str">
        <f aca="false">'SoD Conflicts'!B12</f>
        <v>OK</v>
      </c>
      <c r="AB12" s="1" t="str">
        <f aca="false">'SoD Conflicts'!C12</f>
        <v>OK</v>
      </c>
      <c r="AC12" s="1" t="str">
        <f aca="false">'SoD Conflicts'!D12</f>
        <v>OK</v>
      </c>
      <c r="AD12" s="1" t="str">
        <f aca="false">'SoD Conflicts'!E12</f>
        <v/>
      </c>
      <c r="AE12" s="1" t="str">
        <f aca="false">'SoD Conflicts'!F12</f>
        <v/>
      </c>
      <c r="AF12" s="1" t="str">
        <f aca="false">'SoD Conflicts'!G12</f>
        <v/>
      </c>
      <c r="AG12" s="1" t="str">
        <f aca="false">'SoD Conflicts'!H12</f>
        <v/>
      </c>
    </row>
    <row r="13" customFormat="false" ht="25.5" hidden="false" customHeight="true" outlineLevel="0" collapsed="false">
      <c r="A13" s="20" t="s">
        <v>36</v>
      </c>
      <c r="B13" s="15" t="s">
        <v>58</v>
      </c>
      <c r="C13" s="16" t="s">
        <v>59</v>
      </c>
      <c r="D13" s="15" t="s">
        <v>56</v>
      </c>
      <c r="E13" s="17"/>
      <c r="F13" s="17" t="s">
        <v>40</v>
      </c>
      <c r="G13" s="17"/>
      <c r="H13" s="17" t="s">
        <v>60</v>
      </c>
      <c r="I13" s="17"/>
      <c r="J13" s="17"/>
      <c r="K13" s="17"/>
      <c r="L13" s="18" t="str">
        <f aca="false">IF(COUNTIF(E13:K13,"P")+COUNTIF(E13:K13,"A")+IF($D13="Review",COUNTIF(E13:K13,"R"),0)=0,"No owner","OK")</f>
        <v>OK</v>
      </c>
    </row>
    <row r="14" customFormat="false" ht="25.5" hidden="false" customHeight="true" outlineLevel="0" collapsed="false">
      <c r="A14" s="20" t="s">
        <v>36</v>
      </c>
      <c r="B14" s="15" t="s">
        <v>61</v>
      </c>
      <c r="C14" s="16" t="s">
        <v>62</v>
      </c>
      <c r="D14" s="15" t="s">
        <v>63</v>
      </c>
      <c r="E14" s="17" t="s">
        <v>64</v>
      </c>
      <c r="F14" s="17"/>
      <c r="G14" s="17"/>
      <c r="H14" s="17"/>
      <c r="I14" s="17"/>
      <c r="J14" s="17"/>
      <c r="K14" s="17" t="s">
        <v>60</v>
      </c>
      <c r="L14" s="18" t="str">
        <f aca="false">IF(COUNTIF(E14:K14,"P")+COUNTIF(E14:K14,"A")+IF($D14="Review",COUNTIF(E14:K14,"R"),0)=0,"No owner","OK")</f>
        <v>OK</v>
      </c>
    </row>
    <row r="15" customFormat="false" ht="25.5" hidden="false" customHeight="true" outlineLevel="0" collapsed="false">
      <c r="A15" s="21" t="s">
        <v>43</v>
      </c>
      <c r="B15" s="22" t="s">
        <v>65</v>
      </c>
      <c r="C15" s="23" t="s">
        <v>66</v>
      </c>
      <c r="D15" s="22" t="s">
        <v>67</v>
      </c>
      <c r="E15" s="24"/>
      <c r="F15" s="24"/>
      <c r="G15" s="24"/>
      <c r="H15" s="24"/>
      <c r="I15" s="24"/>
      <c r="J15" s="24" t="s">
        <v>40</v>
      </c>
      <c r="K15" s="24"/>
      <c r="L15" s="25" t="str">
        <f aca="false">IF(COUNTIF(E15:K15,"P")+COUNTIF(E15:K15,"A")+IF($D15="Review",COUNTIF(E15:K15,"R"),0)=0,"No owner","OK")</f>
        <v>OK</v>
      </c>
    </row>
    <row r="16" customFormat="false" ht="25.5" hidden="false" customHeight="true" outlineLevel="0" collapsed="false">
      <c r="A16" s="20" t="s">
        <v>43</v>
      </c>
      <c r="B16" s="15" t="s">
        <v>68</v>
      </c>
      <c r="C16" s="16" t="s">
        <v>69</v>
      </c>
      <c r="D16" s="15" t="s">
        <v>63</v>
      </c>
      <c r="E16" s="17" t="s">
        <v>64</v>
      </c>
      <c r="F16" s="17" t="s">
        <v>64</v>
      </c>
      <c r="G16" s="17"/>
      <c r="H16" s="17"/>
      <c r="I16" s="17"/>
      <c r="J16" s="17" t="s">
        <v>64</v>
      </c>
      <c r="K16" s="17"/>
      <c r="L16" s="18" t="str">
        <f aca="false">IF(COUNTIF(E16:K16,"P")+COUNTIF(E16:K16,"A")+IF($D16="Review",COUNTIF(E16:K16,"R"),0)=0,"No owner","OK")</f>
        <v>OK</v>
      </c>
    </row>
    <row r="17" customFormat="false" ht="25.5" hidden="false" customHeight="true" outlineLevel="0" collapsed="false">
      <c r="A17" s="20" t="s">
        <v>43</v>
      </c>
      <c r="B17" s="15" t="s">
        <v>70</v>
      </c>
      <c r="C17" s="16" t="s">
        <v>71</v>
      </c>
      <c r="D17" s="15" t="s">
        <v>49</v>
      </c>
      <c r="E17" s="17"/>
      <c r="F17" s="17"/>
      <c r="G17" s="17" t="s">
        <v>40</v>
      </c>
      <c r="H17" s="17"/>
      <c r="I17" s="17"/>
      <c r="J17" s="17"/>
      <c r="K17" s="17"/>
      <c r="L17" s="18" t="str">
        <f aca="false">IF(COUNTIF(E17:K17,"P")+COUNTIF(E17:K17,"A")+IF($D17="Review",COUNTIF(E17:K17,"R"),0)=0,"No owner","OK")</f>
        <v>OK</v>
      </c>
    </row>
    <row r="18" customFormat="false" ht="25.5" hidden="false" customHeight="true" outlineLevel="0" collapsed="false">
      <c r="A18" s="20" t="s">
        <v>43</v>
      </c>
      <c r="B18" s="15" t="s">
        <v>72</v>
      </c>
      <c r="C18" s="16" t="s">
        <v>73</v>
      </c>
      <c r="D18" s="15" t="s">
        <v>39</v>
      </c>
      <c r="E18" s="17"/>
      <c r="F18" s="17"/>
      <c r="G18" s="17" t="s">
        <v>40</v>
      </c>
      <c r="H18" s="17"/>
      <c r="I18" s="17"/>
      <c r="J18" s="17"/>
      <c r="K18" s="17"/>
      <c r="L18" s="18" t="str">
        <f aca="false">IF(COUNTIF(E18:K18,"P")+COUNTIF(E18:K18,"A")+IF($D18="Review",COUNTIF(E18:K18,"R"),0)=0,"No owner","OK")</f>
        <v>OK</v>
      </c>
    </row>
    <row r="19" customFormat="false" ht="25.5" hidden="false" customHeight="true" outlineLevel="0" collapsed="false">
      <c r="A19" s="20" t="s">
        <v>43</v>
      </c>
      <c r="B19" s="15" t="s">
        <v>74</v>
      </c>
      <c r="C19" s="16" t="s">
        <v>75</v>
      </c>
      <c r="D19" s="15" t="s">
        <v>63</v>
      </c>
      <c r="E19" s="17" t="s">
        <v>40</v>
      </c>
      <c r="F19" s="17"/>
      <c r="G19" s="17"/>
      <c r="H19" s="17"/>
      <c r="I19" s="17"/>
      <c r="J19" s="17"/>
      <c r="K19" s="17" t="s">
        <v>40</v>
      </c>
      <c r="L19" s="18" t="str">
        <f aca="false">IF(COUNTIF(E19:K19,"P")+COUNTIF(E19:K19,"A")+IF($D19="Review",COUNTIF(E19:K19,"R"),0)=0,"No owner","OK")</f>
        <v>OK</v>
      </c>
    </row>
    <row r="20" customFormat="false" ht="25.5" hidden="false" customHeight="true" outlineLevel="0" collapsed="false">
      <c r="A20" s="20" t="s">
        <v>43</v>
      </c>
      <c r="B20" s="15" t="s">
        <v>76</v>
      </c>
      <c r="C20" s="16" t="s">
        <v>77</v>
      </c>
      <c r="D20" s="15" t="s">
        <v>39</v>
      </c>
      <c r="E20" s="17"/>
      <c r="F20" s="17"/>
      <c r="G20" s="17"/>
      <c r="H20" s="17"/>
      <c r="I20" s="17" t="s">
        <v>40</v>
      </c>
      <c r="J20" s="17"/>
      <c r="K20" s="17"/>
      <c r="L20" s="18" t="str">
        <f aca="false">IF(COUNTIF(E20:K20,"P")+COUNTIF(E20:K20,"A")+IF($D20="Review",COUNTIF(E20:K20,"R"),0)=0,"No owner","OK")</f>
        <v>OK</v>
      </c>
    </row>
    <row r="21" customFormat="false" ht="25.5" hidden="false" customHeight="true" outlineLevel="0" collapsed="false">
      <c r="A21" s="20" t="s">
        <v>43</v>
      </c>
      <c r="B21" s="15" t="s">
        <v>78</v>
      </c>
      <c r="C21" s="16" t="s">
        <v>79</v>
      </c>
      <c r="D21" s="15" t="s">
        <v>80</v>
      </c>
      <c r="E21" s="17"/>
      <c r="F21" s="17"/>
      <c r="G21" s="17"/>
      <c r="H21" s="17"/>
      <c r="I21" s="17"/>
      <c r="J21" s="17"/>
      <c r="K21" s="17" t="s">
        <v>60</v>
      </c>
      <c r="L21" s="18" t="str">
        <f aca="false">IF(COUNTIF(E21:K21,"P")+COUNTIF(E21:K21,"A")+IF($D21="Review",COUNTIF(E21:K21,"R"),0)=0,"No owner","OK")</f>
        <v>OK</v>
      </c>
    </row>
    <row r="22" customFormat="false" ht="25.5" hidden="false" customHeight="true" outlineLevel="0" collapsed="false">
      <c r="A22" s="21" t="s">
        <v>46</v>
      </c>
      <c r="B22" s="22" t="s">
        <v>81</v>
      </c>
      <c r="C22" s="23" t="s">
        <v>82</v>
      </c>
      <c r="D22" s="22" t="s">
        <v>63</v>
      </c>
      <c r="E22" s="24"/>
      <c r="F22" s="24"/>
      <c r="G22" s="24"/>
      <c r="H22" s="24"/>
      <c r="I22" s="24"/>
      <c r="J22" s="24" t="s">
        <v>64</v>
      </c>
      <c r="K22" s="24"/>
      <c r="L22" s="25" t="str">
        <f aca="false">IF(COUNTIF(E22:K22,"P")+COUNTIF(E22:K22,"A")+IF($D22="Review",COUNTIF(E22:K22,"R"),0)=0,"No owner","OK")</f>
        <v>OK</v>
      </c>
    </row>
    <row r="23" customFormat="false" ht="25.5" hidden="false" customHeight="true" outlineLevel="0" collapsed="false">
      <c r="A23" s="20" t="s">
        <v>46</v>
      </c>
      <c r="B23" s="15" t="s">
        <v>83</v>
      </c>
      <c r="C23" s="16" t="s">
        <v>84</v>
      </c>
      <c r="D23" s="15" t="s">
        <v>63</v>
      </c>
      <c r="E23" s="17" t="s">
        <v>64</v>
      </c>
      <c r="F23" s="17"/>
      <c r="G23" s="17"/>
      <c r="H23" s="17"/>
      <c r="I23" s="17"/>
      <c r="J23" s="17"/>
      <c r="K23" s="17"/>
      <c r="L23" s="18" t="str">
        <f aca="false">IF(COUNTIF(E23:K23,"P")+COUNTIF(E23:K23,"A")+IF($D23="Review",COUNTIF(E23:K23,"R"),0)=0,"No owner","OK")</f>
        <v>OK</v>
      </c>
    </row>
    <row r="24" customFormat="false" ht="25.5" hidden="false" customHeight="true" outlineLevel="0" collapsed="false">
      <c r="A24" s="20" t="s">
        <v>46</v>
      </c>
      <c r="B24" s="15" t="s">
        <v>85</v>
      </c>
      <c r="C24" s="16" t="s">
        <v>86</v>
      </c>
      <c r="D24" s="15" t="s">
        <v>49</v>
      </c>
      <c r="E24" s="17"/>
      <c r="F24" s="17"/>
      <c r="G24" s="17" t="s">
        <v>40</v>
      </c>
      <c r="H24" s="17"/>
      <c r="I24" s="17"/>
      <c r="J24" s="17"/>
      <c r="K24" s="17"/>
      <c r="L24" s="18" t="str">
        <f aca="false">IF(COUNTIF(E24:K24,"P")+COUNTIF(E24:K24,"A")+IF($D24="Review",COUNTIF(E24:K24,"R"),0)=0,"No owner","OK")</f>
        <v>OK</v>
      </c>
    </row>
    <row r="25" customFormat="false" ht="25.5" hidden="false" customHeight="true" outlineLevel="0" collapsed="false">
      <c r="A25" s="20" t="s">
        <v>46</v>
      </c>
      <c r="B25" s="15" t="s">
        <v>87</v>
      </c>
      <c r="C25" s="16" t="s">
        <v>88</v>
      </c>
      <c r="D25" s="15" t="s">
        <v>49</v>
      </c>
      <c r="E25" s="17"/>
      <c r="F25" s="17"/>
      <c r="G25" s="17" t="s">
        <v>40</v>
      </c>
      <c r="H25" s="17"/>
      <c r="I25" s="17"/>
      <c r="J25" s="17"/>
      <c r="K25" s="17"/>
      <c r="L25" s="18" t="str">
        <f aca="false">IF(COUNTIF(E25:K25,"P")+COUNTIF(E25:K25,"A")+IF($D25="Review",COUNTIF(E25:K25,"R"),0)=0,"No owner","OK")</f>
        <v>OK</v>
      </c>
    </row>
    <row r="26" customFormat="false" ht="25.5" hidden="false" customHeight="true" outlineLevel="0" collapsed="false">
      <c r="A26" s="20" t="s">
        <v>46</v>
      </c>
      <c r="B26" s="15" t="s">
        <v>89</v>
      </c>
      <c r="C26" s="16" t="s">
        <v>90</v>
      </c>
      <c r="D26" s="15" t="s">
        <v>80</v>
      </c>
      <c r="E26" s="17"/>
      <c r="F26" s="17" t="s">
        <v>60</v>
      </c>
      <c r="G26" s="17"/>
      <c r="H26" s="17"/>
      <c r="I26" s="17"/>
      <c r="J26" s="17"/>
      <c r="K26" s="17"/>
      <c r="L26" s="18" t="str">
        <f aca="false">IF(COUNTIF(E26:K26,"P")+COUNTIF(E26:K26,"A")+IF($D26="Review",COUNTIF(E26:K26,"R"),0)=0,"No owner","OK")</f>
        <v>OK</v>
      </c>
    </row>
    <row r="27" customFormat="false" ht="25.5" hidden="false" customHeight="true" outlineLevel="0" collapsed="false">
      <c r="A27" s="20" t="s">
        <v>46</v>
      </c>
      <c r="B27" s="15" t="s">
        <v>91</v>
      </c>
      <c r="C27" s="16" t="s">
        <v>92</v>
      </c>
      <c r="D27" s="15" t="s">
        <v>56</v>
      </c>
      <c r="E27" s="17"/>
      <c r="F27" s="17" t="s">
        <v>40</v>
      </c>
      <c r="G27" s="17"/>
      <c r="H27" s="17"/>
      <c r="I27" s="17"/>
      <c r="J27" s="17"/>
      <c r="K27" s="17"/>
      <c r="L27" s="18" t="str">
        <f aca="false">IF(COUNTIF(E27:K27,"P")+COUNTIF(E27:K27,"A")+IF($D27="Review",COUNTIF(E27:K27,"R"),0)=0,"No owner","OK")</f>
        <v>OK</v>
      </c>
    </row>
    <row r="28" customFormat="false" ht="25.5" hidden="false" customHeight="true" outlineLevel="0" collapsed="false">
      <c r="A28" s="21" t="s">
        <v>50</v>
      </c>
      <c r="B28" s="22" t="s">
        <v>93</v>
      </c>
      <c r="C28" s="23" t="s">
        <v>94</v>
      </c>
      <c r="D28" s="22" t="s">
        <v>67</v>
      </c>
      <c r="E28" s="24"/>
      <c r="F28" s="24"/>
      <c r="G28" s="24"/>
      <c r="H28" s="24"/>
      <c r="I28" s="24"/>
      <c r="J28" s="24" t="s">
        <v>40</v>
      </c>
      <c r="K28" s="24"/>
      <c r="L28" s="25" t="str">
        <f aca="false">IF(COUNTIF(E28:K28,"P")+COUNTIF(E28:K28,"A")+IF($D28="Review",COUNTIF(E28:K28,"R"),0)=0,"No owner","OK")</f>
        <v>OK</v>
      </c>
    </row>
    <row r="29" customFormat="false" ht="25.5" hidden="false" customHeight="true" outlineLevel="0" collapsed="false">
      <c r="A29" s="20" t="s">
        <v>50</v>
      </c>
      <c r="B29" s="15" t="s">
        <v>95</v>
      </c>
      <c r="C29" s="16" t="s">
        <v>96</v>
      </c>
      <c r="D29" s="15" t="s">
        <v>80</v>
      </c>
      <c r="E29" s="17"/>
      <c r="F29" s="17"/>
      <c r="G29" s="17"/>
      <c r="H29" s="17"/>
      <c r="I29" s="17" t="s">
        <v>40</v>
      </c>
      <c r="J29" s="17"/>
      <c r="K29" s="17"/>
      <c r="L29" s="18" t="str">
        <f aca="false">IF(COUNTIF(E29:K29,"P")+COUNTIF(E29:K29,"A")+IF($D29="Review",COUNTIF(E29:K29,"R"),0)=0,"No owner","OK")</f>
        <v>OK</v>
      </c>
    </row>
    <row r="30" customFormat="false" ht="25.5" hidden="false" customHeight="true" outlineLevel="0" collapsed="false">
      <c r="A30" s="20" t="s">
        <v>50</v>
      </c>
      <c r="B30" s="15" t="s">
        <v>97</v>
      </c>
      <c r="C30" s="16" t="s">
        <v>98</v>
      </c>
      <c r="D30" s="15" t="s">
        <v>63</v>
      </c>
      <c r="E30" s="17"/>
      <c r="F30" s="17" t="s">
        <v>64</v>
      </c>
      <c r="G30" s="17"/>
      <c r="H30" s="17"/>
      <c r="I30" s="17"/>
      <c r="J30" s="17"/>
      <c r="K30" s="17"/>
      <c r="L30" s="18" t="str">
        <f aca="false">IF(COUNTIF(E30:K30,"P")+COUNTIF(E30:K30,"A")+IF($D30="Review",COUNTIF(E30:K30,"R"),0)=0,"No owner","OK")</f>
        <v>OK</v>
      </c>
    </row>
    <row r="31" customFormat="false" ht="25.5" hidden="false" customHeight="true" outlineLevel="0" collapsed="false">
      <c r="A31" s="20" t="s">
        <v>50</v>
      </c>
      <c r="B31" s="15" t="s">
        <v>99</v>
      </c>
      <c r="C31" s="16" t="s">
        <v>100</v>
      </c>
      <c r="D31" s="15" t="s">
        <v>49</v>
      </c>
      <c r="E31" s="17"/>
      <c r="F31" s="17" t="s">
        <v>40</v>
      </c>
      <c r="G31" s="17"/>
      <c r="H31" s="17"/>
      <c r="I31" s="17"/>
      <c r="J31" s="17"/>
      <c r="K31" s="17"/>
      <c r="L31" s="18" t="str">
        <f aca="false">IF(COUNTIF(E31:K31,"P")+COUNTIF(E31:K31,"A")+IF($D31="Review",COUNTIF(E31:K31,"R"),0)=0,"No owner","OK")</f>
        <v>OK</v>
      </c>
    </row>
    <row r="32" customFormat="false" ht="25.5" hidden="false" customHeight="true" outlineLevel="0" collapsed="false">
      <c r="A32" s="20" t="s">
        <v>50</v>
      </c>
      <c r="B32" s="15" t="s">
        <v>101</v>
      </c>
      <c r="C32" s="16" t="s">
        <v>102</v>
      </c>
      <c r="D32" s="15" t="s">
        <v>80</v>
      </c>
      <c r="E32" s="17" t="s">
        <v>60</v>
      </c>
      <c r="F32" s="17"/>
      <c r="G32" s="17"/>
      <c r="H32" s="17"/>
      <c r="I32" s="17"/>
      <c r="J32" s="17"/>
      <c r="K32" s="17"/>
      <c r="L32" s="18" t="str">
        <f aca="false">IF(COUNTIF(E32:K32,"P")+COUNTIF(E32:K32,"A")+IF($D32="Review",COUNTIF(E32:K32,"R"),0)=0,"No owner","OK")</f>
        <v>OK</v>
      </c>
    </row>
    <row r="33" customFormat="false" ht="25.5" hidden="false" customHeight="true" outlineLevel="0" collapsed="false">
      <c r="A33" s="21" t="s">
        <v>53</v>
      </c>
      <c r="B33" s="22" t="s">
        <v>103</v>
      </c>
      <c r="C33" s="23" t="s">
        <v>104</v>
      </c>
      <c r="D33" s="22" t="s">
        <v>56</v>
      </c>
      <c r="E33" s="24"/>
      <c r="F33" s="24" t="s">
        <v>40</v>
      </c>
      <c r="G33" s="24"/>
      <c r="H33" s="24"/>
      <c r="I33" s="24"/>
      <c r="J33" s="24"/>
      <c r="K33" s="24"/>
      <c r="L33" s="25" t="str">
        <f aca="false">IF(COUNTIF(E33:K33,"P")+COUNTIF(E33:K33,"A")+IF($D33="Review",COUNTIF(E33:K33,"R"),0)=0,"No owner","OK")</f>
        <v>OK</v>
      </c>
    </row>
    <row r="34" customFormat="false" ht="25.5" hidden="false" customHeight="true" outlineLevel="0" collapsed="false">
      <c r="A34" s="20" t="s">
        <v>53</v>
      </c>
      <c r="B34" s="15" t="s">
        <v>105</v>
      </c>
      <c r="C34" s="16" t="s">
        <v>106</v>
      </c>
      <c r="D34" s="15" t="s">
        <v>49</v>
      </c>
      <c r="E34" s="17"/>
      <c r="F34" s="17"/>
      <c r="G34" s="17" t="s">
        <v>40</v>
      </c>
      <c r="H34" s="17"/>
      <c r="I34" s="17"/>
      <c r="J34" s="17"/>
      <c r="K34" s="17"/>
      <c r="L34" s="18" t="str">
        <f aca="false">IF(COUNTIF(E34:K34,"P")+COUNTIF(E34:K34,"A")+IF($D34="Review",COUNTIF(E34:K34,"R"),0)=0,"No owner","OK")</f>
        <v>OK</v>
      </c>
    </row>
    <row r="35" customFormat="false" ht="25.5" hidden="false" customHeight="true" outlineLevel="0" collapsed="false">
      <c r="A35" s="20" t="s">
        <v>53</v>
      </c>
      <c r="B35" s="15" t="s">
        <v>107</v>
      </c>
      <c r="C35" s="16" t="s">
        <v>108</v>
      </c>
      <c r="D35" s="15" t="s">
        <v>80</v>
      </c>
      <c r="E35" s="17" t="s">
        <v>60</v>
      </c>
      <c r="F35" s="17"/>
      <c r="G35" s="17"/>
      <c r="H35" s="17"/>
      <c r="I35" s="17"/>
      <c r="J35" s="17"/>
      <c r="K35" s="17"/>
      <c r="L35" s="18" t="str">
        <f aca="false">IF(COUNTIF(E35:K35,"P")+COUNTIF(E35:K35,"A")+IF($D35="Review",COUNTIF(E35:K35,"R"),0)=0,"No owner","OK")</f>
        <v>OK</v>
      </c>
    </row>
    <row r="36" customFormat="false" ht="25.5" hidden="false" customHeight="true" outlineLevel="0" collapsed="false">
      <c r="A36" s="20" t="s">
        <v>53</v>
      </c>
      <c r="B36" s="15" t="s">
        <v>109</v>
      </c>
      <c r="C36" s="16" t="s">
        <v>110</v>
      </c>
      <c r="D36" s="15" t="s">
        <v>80</v>
      </c>
      <c r="E36" s="17"/>
      <c r="F36" s="17"/>
      <c r="G36" s="17"/>
      <c r="H36" s="17"/>
      <c r="I36" s="17"/>
      <c r="J36" s="17"/>
      <c r="K36" s="17" t="s">
        <v>60</v>
      </c>
      <c r="L36" s="18" t="str">
        <f aca="false">IF(COUNTIF(E36:K36,"P")+COUNTIF(E36:K36,"A")+IF($D36="Review",COUNTIF(E36:K36,"R"),0)=0,"No owner","OK")</f>
        <v>OK</v>
      </c>
    </row>
    <row r="37" customFormat="false" ht="25.5" hidden="false" customHeight="true" outlineLevel="0" collapsed="false">
      <c r="A37" s="21" t="s">
        <v>57</v>
      </c>
      <c r="B37" s="22" t="s">
        <v>111</v>
      </c>
      <c r="C37" s="23" t="s">
        <v>112</v>
      </c>
      <c r="D37" s="22" t="s">
        <v>49</v>
      </c>
      <c r="E37" s="24"/>
      <c r="F37" s="24"/>
      <c r="G37" s="24" t="s">
        <v>40</v>
      </c>
      <c r="H37" s="24"/>
      <c r="I37" s="24"/>
      <c r="J37" s="24"/>
      <c r="K37" s="24"/>
      <c r="L37" s="25" t="str">
        <f aca="false">IF(COUNTIF(E37:K37,"P")+COUNTIF(E37:K37,"A")+IF($D37="Review",COUNTIF(E37:K37,"R"),0)=0,"No owner","OK")</f>
        <v>OK</v>
      </c>
    </row>
    <row r="38" customFormat="false" ht="25.5" hidden="false" customHeight="true" outlineLevel="0" collapsed="false">
      <c r="A38" s="20" t="s">
        <v>57</v>
      </c>
      <c r="B38" s="15" t="s">
        <v>113</v>
      </c>
      <c r="C38" s="16" t="s">
        <v>114</v>
      </c>
      <c r="D38" s="15" t="s">
        <v>63</v>
      </c>
      <c r="E38" s="17"/>
      <c r="F38" s="17" t="s">
        <v>64</v>
      </c>
      <c r="G38" s="17"/>
      <c r="H38" s="17"/>
      <c r="I38" s="17"/>
      <c r="J38" s="17"/>
      <c r="K38" s="17"/>
      <c r="L38" s="18" t="str">
        <f aca="false">IF(COUNTIF(E38:K38,"P")+COUNTIF(E38:K38,"A")+IF($D38="Review",COUNTIF(E38:K38,"R"),0)=0,"No owner","OK")</f>
        <v>OK</v>
      </c>
    </row>
    <row r="39" customFormat="false" ht="25.5" hidden="false" customHeight="true" outlineLevel="0" collapsed="false">
      <c r="A39" s="20" t="s">
        <v>57</v>
      </c>
      <c r="B39" s="15" t="s">
        <v>115</v>
      </c>
      <c r="C39" s="16" t="s">
        <v>116</v>
      </c>
      <c r="D39" s="15" t="s">
        <v>49</v>
      </c>
      <c r="E39" s="17"/>
      <c r="F39" s="17"/>
      <c r="G39" s="17" t="s">
        <v>40</v>
      </c>
      <c r="H39" s="17"/>
      <c r="I39" s="17"/>
      <c r="J39" s="17"/>
      <c r="K39" s="17"/>
      <c r="L39" s="18" t="str">
        <f aca="false">IF(COUNTIF(E39:K39,"P")+COUNTIF(E39:K39,"A")+IF($D39="Review",COUNTIF(E39:K39,"R"),0)=0,"No owner","OK")</f>
        <v>OK</v>
      </c>
    </row>
    <row r="40" customFormat="false" ht="25.5" hidden="false" customHeight="true" outlineLevel="0" collapsed="false">
      <c r="A40" s="20" t="s">
        <v>57</v>
      </c>
      <c r="B40" s="15" t="s">
        <v>117</v>
      </c>
      <c r="C40" s="16" t="s">
        <v>118</v>
      </c>
      <c r="D40" s="15" t="s">
        <v>80</v>
      </c>
      <c r="E40" s="17" t="s">
        <v>60</v>
      </c>
      <c r="F40" s="17"/>
      <c r="G40" s="17"/>
      <c r="H40" s="17"/>
      <c r="I40" s="17"/>
      <c r="J40" s="17"/>
      <c r="K40" s="17"/>
      <c r="L40" s="18" t="str">
        <f aca="false">IF(COUNTIF(E40:K40,"P")+COUNTIF(E40:K40,"A")+IF($D40="Review",COUNTIF(E40:K40,"R"),0)=0,"No owner","OK")</f>
        <v>OK</v>
      </c>
    </row>
  </sheetData>
  <conditionalFormatting sqref="L7:L40">
    <cfRule type="cellIs" priority="2" operator="equal" aboveAverage="0" equalAverage="0" bottom="0" percent="0" rank="0" text="" dxfId="0">
      <formula>"No owner"</formula>
    </cfRule>
  </conditionalFormatting>
  <conditionalFormatting sqref="E7:E40">
    <cfRule type="expression" priority="3" aboveAverage="0" equalAverage="0" bottom="0" percent="0" rank="0" text="" dxfId="1">
      <formula>AND(E7&lt;&gt;"",INDEX($AA$7:$AG$12,MATCH($A7,$Z$7:$Z$12,0),1)="Conflict",OR($D7="Authorization",$D7="Custody",$D7="Recording",$D7="Reconciliation"),E7&lt;&gt;"R")</formula>
    </cfRule>
  </conditionalFormatting>
  <conditionalFormatting sqref="F7:F40">
    <cfRule type="expression" priority="4" aboveAverage="0" equalAverage="0" bottom="0" percent="0" rank="0" text="" dxfId="1">
      <formula>AND(F7&lt;&gt;"",INDEX($AA$7:$AG$12,MATCH($A7,$Z$7:$Z$12,0),2)="Conflict",OR($D7="Authorization",$D7="Custody",$D7="Recording",$D7="Reconciliation"),F7&lt;&gt;"R")</formula>
    </cfRule>
  </conditionalFormatting>
  <conditionalFormatting sqref="G7:G40">
    <cfRule type="expression" priority="5" aboveAverage="0" equalAverage="0" bottom="0" percent="0" rank="0" text="" dxfId="1">
      <formula>AND(G7&lt;&gt;"",INDEX($AA$7:$AG$12,MATCH($A7,$Z$7:$Z$12,0),3)="Conflict",OR($D7="Authorization",$D7="Custody",$D7="Recording",$D7="Reconciliation"),G7&lt;&gt;"R")</formula>
    </cfRule>
  </conditionalFormatting>
  <conditionalFormatting sqref="H7:H40">
    <cfRule type="expression" priority="6" aboveAverage="0" equalAverage="0" bottom="0" percent="0" rank="0" text="" dxfId="1">
      <formula>AND(H7&lt;&gt;"",INDEX($AA$7:$AG$12,MATCH($A7,$Z$7:$Z$12,0),4)="Conflict",OR($D7="Authorization",$D7="Custody",$D7="Recording",$D7="Reconciliation"),H7&lt;&gt;"R")</formula>
    </cfRule>
  </conditionalFormatting>
  <conditionalFormatting sqref="I7:I40">
    <cfRule type="expression" priority="7" aboveAverage="0" equalAverage="0" bottom="0" percent="0" rank="0" text="" dxfId="1">
      <formula>AND(I7&lt;&gt;"",INDEX($AA$7:$AG$12,MATCH($A7,$Z$7:$Z$12,0),5)="Conflict",OR($D7="Authorization",$D7="Custody",$D7="Recording",$D7="Reconciliation"),I7&lt;&gt;"R")</formula>
    </cfRule>
  </conditionalFormatting>
  <conditionalFormatting sqref="J7:J40">
    <cfRule type="expression" priority="8" aboveAverage="0" equalAverage="0" bottom="0" percent="0" rank="0" text="" dxfId="1">
      <formula>AND(J7&lt;&gt;"",INDEX($AA$7:$AG$12,MATCH($A7,$Z$7:$Z$12,0),6)="Conflict",OR($D7="Authorization",$D7="Custody",$D7="Recording",$D7="Reconciliation"),J7&lt;&gt;"R")</formula>
    </cfRule>
  </conditionalFormatting>
  <conditionalFormatting sqref="K7:K40">
    <cfRule type="expression" priority="9" aboveAverage="0" equalAverage="0" bottom="0" percent="0" rank="0" text="" dxfId="1">
      <formula>AND(K7&lt;&gt;"",INDEX($AA$7:$AG$12,MATCH($A7,$Z$7:$Z$12,0),7)="Conflict",OR($D7="Authorization",$D7="Custody",$D7="Recording",$D7="Reconciliation"),K7&lt;&gt;"R")</formula>
    </cfRule>
  </conditionalFormatting>
  <conditionalFormatting sqref="E7:K40">
    <cfRule type="cellIs" priority="10" operator="equal" aboveAverage="0" equalAverage="0" bottom="0" percent="0" rank="0" text="" dxfId="2">
      <formula>"P"</formula>
    </cfRule>
    <cfRule type="cellIs" priority="11" operator="equal" aboveAverage="0" equalAverage="0" bottom="0" percent="0" rank="0" text="" dxfId="3">
      <formula>"A"</formula>
    </cfRule>
  </conditionalFormatting>
  <dataValidations count="2">
    <dataValidation allowBlank="true" error="Use P (performs), A (approves), R (reviews), or leave blank." errorStyle="stop" errorTitle="Matrix code" operator="between" showDropDown="false" showErrorMessage="true" showInputMessage="false" sqref="E7:K40" type="list">
      <formula1>"P,A,R"</formula1>
      <formula2>0</formula2>
    </dataValidation>
    <dataValidation allowBlank="false" errorStyle="stop" operator="between" showDropDown="false" showErrorMessage="false" showInputMessage="false" sqref="D7:D40" type="list">
      <formula1>"Request,Authorization,Custody,Recording,Reconciliation,Review"</formula1>
      <formula2>0</formula2>
    </dataValidation>
  </dataValidations>
  <printOptions headings="false" gridLines="false" gridLinesSet="true" horizontalCentered="fals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&amp;L&amp;7 Sample data. All names, organizations, and figures are fictional.&amp;R&amp;7 &amp;A, 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D3F"/>
    <pageSetUpPr fitToPage="true"/>
  </sheetPr>
  <dimension ref="A1:H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3" min="2" style="1" width="15"/>
    <col collapsed="false" customWidth="true" hidden="false" outlineLevel="0" max="7" min="4" style="1" width="19"/>
    <col collapsed="false" customWidth="true" hidden="false" outlineLevel="0" max="8" min="8" style="1" width="30"/>
  </cols>
  <sheetData>
    <row r="1" customFormat="false" ht="18.55" hidden="false" customHeight="false" outlineLevel="0" collapsed="false">
      <c r="A1" s="10" t="s">
        <v>119</v>
      </c>
    </row>
    <row r="2" customFormat="false" ht="15" hidden="false" customHeight="false" outlineLevel="0" collapsed="false">
      <c r="A2" s="3" t="s">
        <v>120</v>
      </c>
    </row>
    <row r="3" customFormat="false" ht="15" hidden="false" customHeight="false" outlineLevel="0" collapsed="false">
      <c r="A3" s="4" t="s">
        <v>2</v>
      </c>
    </row>
    <row r="6" customFormat="false" ht="43.5" hidden="false" customHeight="true" outlineLevel="0" collapsed="false">
      <c r="A6" s="12" t="s">
        <v>24</v>
      </c>
      <c r="B6" s="13" t="s">
        <v>28</v>
      </c>
      <c r="C6" s="13" t="s">
        <v>29</v>
      </c>
      <c r="D6" s="13" t="s">
        <v>30</v>
      </c>
      <c r="E6" s="13" t="s">
        <v>31</v>
      </c>
      <c r="F6" s="13" t="s">
        <v>32</v>
      </c>
      <c r="G6" s="13" t="s">
        <v>33</v>
      </c>
      <c r="H6" s="13" t="s">
        <v>34</v>
      </c>
    </row>
    <row r="7" customFormat="false" ht="21.75" hidden="false" customHeight="true" outlineLevel="0" collapsed="false">
      <c r="A7" s="26" t="s">
        <v>36</v>
      </c>
      <c r="B7" s="27" t="str">
        <f aca="false">IF((COUNTIFS('Duties Matrix'!$A$7:$A$40,$A7,'Duties Matrix'!$D$7:$D$40,"Authorization",'Duties Matrix'!$E$7:$E$40,"P")+COUNTIFS('Duties Matrix'!$A$7:$A$40,$A7,'Duties Matrix'!$D$7:$D$40,"Authorization",'Duties Matrix'!$E$7:$E$40,"A")&gt;0)+(COUNTIFS('Duties Matrix'!$A$7:$A$40,$A7,'Duties Matrix'!$D$7:$D$40,"Custody",'Duties Matrix'!$E$7:$E$40,"P")&gt;0)+(COUNTIFS('Duties Matrix'!$A$7:$A$40,$A7,'Duties Matrix'!$D$7:$D$40,"Recording",'Duties Matrix'!$E$7:$E$40,"P")&gt;0)+(COUNTIFS('Duties Matrix'!$A$7:$A$40,$A7,'Duties Matrix'!$D$7:$D$40,"Reconciliation",'Duties Matrix'!$E$7:$E$40,"P")&gt;0)&gt;=2,"Conflict",IF(COUNTIFS('Duties Matrix'!$A$7:$A$40,$A7,'Duties Matrix'!$E$7:$E$40,"?*")&gt;0,"OK",""))</f>
        <v>OK</v>
      </c>
      <c r="C7" s="27" t="str">
        <f aca="false">IF((COUNTIFS('Duties Matrix'!$A$7:$A$40,$A7,'Duties Matrix'!$D$7:$D$40,"Authorization",'Duties Matrix'!$F$7:$F$40,"P")+COUNTIFS('Duties Matrix'!$A$7:$A$40,$A7,'Duties Matrix'!$D$7:$D$40,"Authorization",'Duties Matrix'!$F$7:$F$40,"A")&gt;0)+(COUNTIFS('Duties Matrix'!$A$7:$A$40,$A7,'Duties Matrix'!$D$7:$D$40,"Custody",'Duties Matrix'!$F$7:$F$40,"P")&gt;0)+(COUNTIFS('Duties Matrix'!$A$7:$A$40,$A7,'Duties Matrix'!$D$7:$D$40,"Recording",'Duties Matrix'!$F$7:$F$40,"P")&gt;0)+(COUNTIFS('Duties Matrix'!$A$7:$A$40,$A7,'Duties Matrix'!$D$7:$D$40,"Reconciliation",'Duties Matrix'!$F$7:$F$40,"P")&gt;0)&gt;=2,"Conflict",IF(COUNTIFS('Duties Matrix'!$A$7:$A$40,$A7,'Duties Matrix'!$F$7:$F$40,"?*")&gt;0,"OK",""))</f>
        <v>OK</v>
      </c>
      <c r="D7" s="27" t="str">
        <f aca="false">IF((COUNTIFS('Duties Matrix'!$A$7:$A$40,$A7,'Duties Matrix'!$D$7:$D$40,"Authorization",'Duties Matrix'!$G$7:$G$40,"P")+COUNTIFS('Duties Matrix'!$A$7:$A$40,$A7,'Duties Matrix'!$D$7:$D$40,"Authorization",'Duties Matrix'!$G$7:$G$40,"A")&gt;0)+(COUNTIFS('Duties Matrix'!$A$7:$A$40,$A7,'Duties Matrix'!$D$7:$D$40,"Custody",'Duties Matrix'!$G$7:$G$40,"P")&gt;0)+(COUNTIFS('Duties Matrix'!$A$7:$A$40,$A7,'Duties Matrix'!$D$7:$D$40,"Recording",'Duties Matrix'!$G$7:$G$40,"P")&gt;0)+(COUNTIFS('Duties Matrix'!$A$7:$A$40,$A7,'Duties Matrix'!$D$7:$D$40,"Reconciliation",'Duties Matrix'!$G$7:$G$40,"P")&gt;0)&gt;=2,"Conflict",IF(COUNTIFS('Duties Matrix'!$A$7:$A$40,$A7,'Duties Matrix'!$G$7:$G$40,"?*")&gt;0,"OK",""))</f>
        <v>OK</v>
      </c>
      <c r="E7" s="27" t="str">
        <f aca="false">IF((COUNTIFS('Duties Matrix'!$A$7:$A$40,$A7,'Duties Matrix'!$D$7:$D$40,"Authorization",'Duties Matrix'!$H$7:$H$40,"P")+COUNTIFS('Duties Matrix'!$A$7:$A$40,$A7,'Duties Matrix'!$D$7:$D$40,"Authorization",'Duties Matrix'!$H$7:$H$40,"A")&gt;0)+(COUNTIFS('Duties Matrix'!$A$7:$A$40,$A7,'Duties Matrix'!$D$7:$D$40,"Custody",'Duties Matrix'!$H$7:$H$40,"P")&gt;0)+(COUNTIFS('Duties Matrix'!$A$7:$A$40,$A7,'Duties Matrix'!$D$7:$D$40,"Recording",'Duties Matrix'!$H$7:$H$40,"P")&gt;0)+(COUNTIFS('Duties Matrix'!$A$7:$A$40,$A7,'Duties Matrix'!$D$7:$D$40,"Reconciliation",'Duties Matrix'!$H$7:$H$40,"P")&gt;0)&gt;=2,"Conflict",IF(COUNTIFS('Duties Matrix'!$A$7:$A$40,$A7,'Duties Matrix'!$H$7:$H$40,"?*")&gt;0,"OK",""))</f>
        <v>OK</v>
      </c>
      <c r="F7" s="27" t="str">
        <f aca="false">IF((COUNTIFS('Duties Matrix'!$A$7:$A$40,$A7,'Duties Matrix'!$D$7:$D$40,"Authorization",'Duties Matrix'!$I$7:$I$40,"P")+COUNTIFS('Duties Matrix'!$A$7:$A$40,$A7,'Duties Matrix'!$D$7:$D$40,"Authorization",'Duties Matrix'!$I$7:$I$40,"A")&gt;0)+(COUNTIFS('Duties Matrix'!$A$7:$A$40,$A7,'Duties Matrix'!$D$7:$D$40,"Custody",'Duties Matrix'!$I$7:$I$40,"P")&gt;0)+(COUNTIFS('Duties Matrix'!$A$7:$A$40,$A7,'Duties Matrix'!$D$7:$D$40,"Recording",'Duties Matrix'!$I$7:$I$40,"P")&gt;0)+(COUNTIFS('Duties Matrix'!$A$7:$A$40,$A7,'Duties Matrix'!$D$7:$D$40,"Reconciliation",'Duties Matrix'!$I$7:$I$40,"P")&gt;0)&gt;=2,"Conflict",IF(COUNTIFS('Duties Matrix'!$A$7:$A$40,$A7,'Duties Matrix'!$I$7:$I$40,"?*")&gt;0,"OK",""))</f>
        <v>OK</v>
      </c>
      <c r="G7" s="27" t="str">
        <f aca="false">IF((COUNTIFS('Duties Matrix'!$A$7:$A$40,$A7,'Duties Matrix'!$D$7:$D$40,"Authorization",'Duties Matrix'!$J$7:$J$40,"P")+COUNTIFS('Duties Matrix'!$A$7:$A$40,$A7,'Duties Matrix'!$D$7:$D$40,"Authorization",'Duties Matrix'!$J$7:$J$40,"A")&gt;0)+(COUNTIFS('Duties Matrix'!$A$7:$A$40,$A7,'Duties Matrix'!$D$7:$D$40,"Custody",'Duties Matrix'!$J$7:$J$40,"P")&gt;0)+(COUNTIFS('Duties Matrix'!$A$7:$A$40,$A7,'Duties Matrix'!$D$7:$D$40,"Recording",'Duties Matrix'!$J$7:$J$40,"P")&gt;0)+(COUNTIFS('Duties Matrix'!$A$7:$A$40,$A7,'Duties Matrix'!$D$7:$D$40,"Reconciliation",'Duties Matrix'!$J$7:$J$40,"P")&gt;0)&gt;=2,"Conflict",IF(COUNTIFS('Duties Matrix'!$A$7:$A$40,$A7,'Duties Matrix'!$J$7:$J$40,"?*")&gt;0,"OK",""))</f>
        <v/>
      </c>
      <c r="H7" s="27" t="str">
        <f aca="false">IF((COUNTIFS('Duties Matrix'!$A$7:$A$40,$A7,'Duties Matrix'!$D$7:$D$40,"Authorization",'Duties Matrix'!$K$7:$K$40,"P")+COUNTIFS('Duties Matrix'!$A$7:$A$40,$A7,'Duties Matrix'!$D$7:$D$40,"Authorization",'Duties Matrix'!$K$7:$K$40,"A")&gt;0)+(COUNTIFS('Duties Matrix'!$A$7:$A$40,$A7,'Duties Matrix'!$D$7:$D$40,"Custody",'Duties Matrix'!$K$7:$K$40,"P")&gt;0)+(COUNTIFS('Duties Matrix'!$A$7:$A$40,$A7,'Duties Matrix'!$D$7:$D$40,"Recording",'Duties Matrix'!$K$7:$K$40,"P")&gt;0)+(COUNTIFS('Duties Matrix'!$A$7:$A$40,$A7,'Duties Matrix'!$D$7:$D$40,"Reconciliation",'Duties Matrix'!$K$7:$K$40,"P")&gt;0)&gt;=2,"Conflict",IF(COUNTIFS('Duties Matrix'!$A$7:$A$40,$A7,'Duties Matrix'!$K$7:$K$40,"?*")&gt;0,"OK",""))</f>
        <v>OK</v>
      </c>
    </row>
    <row r="8" customFormat="false" ht="21.75" hidden="false" customHeight="true" outlineLevel="0" collapsed="false">
      <c r="A8" s="26" t="s">
        <v>43</v>
      </c>
      <c r="B8" s="27" t="str">
        <f aca="false">IF((COUNTIFS('Duties Matrix'!$A$7:$A$40,$A8,'Duties Matrix'!$D$7:$D$40,"Authorization",'Duties Matrix'!$E$7:$E$40,"P")+COUNTIFS('Duties Matrix'!$A$7:$A$40,$A8,'Duties Matrix'!$D$7:$D$40,"Authorization",'Duties Matrix'!$E$7:$E$40,"A")&gt;0)+(COUNTIFS('Duties Matrix'!$A$7:$A$40,$A8,'Duties Matrix'!$D$7:$D$40,"Custody",'Duties Matrix'!$E$7:$E$40,"P")&gt;0)+(COUNTIFS('Duties Matrix'!$A$7:$A$40,$A8,'Duties Matrix'!$D$7:$D$40,"Recording",'Duties Matrix'!$E$7:$E$40,"P")&gt;0)+(COUNTIFS('Duties Matrix'!$A$7:$A$40,$A8,'Duties Matrix'!$D$7:$D$40,"Reconciliation",'Duties Matrix'!$E$7:$E$40,"P")&gt;0)&gt;=2,"Conflict",IF(COUNTIFS('Duties Matrix'!$A$7:$A$40,$A8,'Duties Matrix'!$E$7:$E$40,"?*")&gt;0,"OK",""))</f>
        <v>OK</v>
      </c>
      <c r="C8" s="27" t="str">
        <f aca="false">IF((COUNTIFS('Duties Matrix'!$A$7:$A$40,$A8,'Duties Matrix'!$D$7:$D$40,"Authorization",'Duties Matrix'!$F$7:$F$40,"P")+COUNTIFS('Duties Matrix'!$A$7:$A$40,$A8,'Duties Matrix'!$D$7:$D$40,"Authorization",'Duties Matrix'!$F$7:$F$40,"A")&gt;0)+(COUNTIFS('Duties Matrix'!$A$7:$A$40,$A8,'Duties Matrix'!$D$7:$D$40,"Custody",'Duties Matrix'!$F$7:$F$40,"P")&gt;0)+(COUNTIFS('Duties Matrix'!$A$7:$A$40,$A8,'Duties Matrix'!$D$7:$D$40,"Recording",'Duties Matrix'!$F$7:$F$40,"P")&gt;0)+(COUNTIFS('Duties Matrix'!$A$7:$A$40,$A8,'Duties Matrix'!$D$7:$D$40,"Reconciliation",'Duties Matrix'!$F$7:$F$40,"P")&gt;0)&gt;=2,"Conflict",IF(COUNTIFS('Duties Matrix'!$A$7:$A$40,$A8,'Duties Matrix'!$F$7:$F$40,"?*")&gt;0,"OK",""))</f>
        <v>OK</v>
      </c>
      <c r="D8" s="27" t="str">
        <f aca="false">IF((COUNTIFS('Duties Matrix'!$A$7:$A$40,$A8,'Duties Matrix'!$D$7:$D$40,"Authorization",'Duties Matrix'!$G$7:$G$40,"P")+COUNTIFS('Duties Matrix'!$A$7:$A$40,$A8,'Duties Matrix'!$D$7:$D$40,"Authorization",'Duties Matrix'!$G$7:$G$40,"A")&gt;0)+(COUNTIFS('Duties Matrix'!$A$7:$A$40,$A8,'Duties Matrix'!$D$7:$D$40,"Custody",'Duties Matrix'!$G$7:$G$40,"P")&gt;0)+(COUNTIFS('Duties Matrix'!$A$7:$A$40,$A8,'Duties Matrix'!$D$7:$D$40,"Recording",'Duties Matrix'!$G$7:$G$40,"P")&gt;0)+(COUNTIFS('Duties Matrix'!$A$7:$A$40,$A8,'Duties Matrix'!$D$7:$D$40,"Reconciliation",'Duties Matrix'!$G$7:$G$40,"P")&gt;0)&gt;=2,"Conflict",IF(COUNTIFS('Duties Matrix'!$A$7:$A$40,$A8,'Duties Matrix'!$G$7:$G$40,"?*")&gt;0,"OK",""))</f>
        <v>Conflict</v>
      </c>
      <c r="E8" s="27" t="str">
        <f aca="false">IF((COUNTIFS('Duties Matrix'!$A$7:$A$40,$A8,'Duties Matrix'!$D$7:$D$40,"Authorization",'Duties Matrix'!$H$7:$H$40,"P")+COUNTIFS('Duties Matrix'!$A$7:$A$40,$A8,'Duties Matrix'!$D$7:$D$40,"Authorization",'Duties Matrix'!$H$7:$H$40,"A")&gt;0)+(COUNTIFS('Duties Matrix'!$A$7:$A$40,$A8,'Duties Matrix'!$D$7:$D$40,"Custody",'Duties Matrix'!$H$7:$H$40,"P")&gt;0)+(COUNTIFS('Duties Matrix'!$A$7:$A$40,$A8,'Duties Matrix'!$D$7:$D$40,"Recording",'Duties Matrix'!$H$7:$H$40,"P")&gt;0)+(COUNTIFS('Duties Matrix'!$A$7:$A$40,$A8,'Duties Matrix'!$D$7:$D$40,"Reconciliation",'Duties Matrix'!$H$7:$H$40,"P")&gt;0)&gt;=2,"Conflict",IF(COUNTIFS('Duties Matrix'!$A$7:$A$40,$A8,'Duties Matrix'!$H$7:$H$40,"?*")&gt;0,"OK",""))</f>
        <v/>
      </c>
      <c r="F8" s="27" t="str">
        <f aca="false">IF((COUNTIFS('Duties Matrix'!$A$7:$A$40,$A8,'Duties Matrix'!$D$7:$D$40,"Authorization",'Duties Matrix'!$I$7:$I$40,"P")+COUNTIFS('Duties Matrix'!$A$7:$A$40,$A8,'Duties Matrix'!$D$7:$D$40,"Authorization",'Duties Matrix'!$I$7:$I$40,"A")&gt;0)+(COUNTIFS('Duties Matrix'!$A$7:$A$40,$A8,'Duties Matrix'!$D$7:$D$40,"Custody",'Duties Matrix'!$I$7:$I$40,"P")&gt;0)+(COUNTIFS('Duties Matrix'!$A$7:$A$40,$A8,'Duties Matrix'!$D$7:$D$40,"Recording",'Duties Matrix'!$I$7:$I$40,"P")&gt;0)+(COUNTIFS('Duties Matrix'!$A$7:$A$40,$A8,'Duties Matrix'!$D$7:$D$40,"Reconciliation",'Duties Matrix'!$I$7:$I$40,"P")&gt;0)&gt;=2,"Conflict",IF(COUNTIFS('Duties Matrix'!$A$7:$A$40,$A8,'Duties Matrix'!$I$7:$I$40,"?*")&gt;0,"OK",""))</f>
        <v>OK</v>
      </c>
      <c r="G8" s="27" t="str">
        <f aca="false">IF((COUNTIFS('Duties Matrix'!$A$7:$A$40,$A8,'Duties Matrix'!$D$7:$D$40,"Authorization",'Duties Matrix'!$J$7:$J$40,"P")+COUNTIFS('Duties Matrix'!$A$7:$A$40,$A8,'Duties Matrix'!$D$7:$D$40,"Authorization",'Duties Matrix'!$J$7:$J$40,"A")&gt;0)+(COUNTIFS('Duties Matrix'!$A$7:$A$40,$A8,'Duties Matrix'!$D$7:$D$40,"Custody",'Duties Matrix'!$J$7:$J$40,"P")&gt;0)+(COUNTIFS('Duties Matrix'!$A$7:$A$40,$A8,'Duties Matrix'!$D$7:$D$40,"Recording",'Duties Matrix'!$J$7:$J$40,"P")&gt;0)+(COUNTIFS('Duties Matrix'!$A$7:$A$40,$A8,'Duties Matrix'!$D$7:$D$40,"Reconciliation",'Duties Matrix'!$J$7:$J$40,"P")&gt;0)&gt;=2,"Conflict",IF(COUNTIFS('Duties Matrix'!$A$7:$A$40,$A8,'Duties Matrix'!$J$7:$J$40,"?*")&gt;0,"OK",""))</f>
        <v>OK</v>
      </c>
      <c r="H8" s="27" t="str">
        <f aca="false">IF((COUNTIFS('Duties Matrix'!$A$7:$A$40,$A8,'Duties Matrix'!$D$7:$D$40,"Authorization",'Duties Matrix'!$K$7:$K$40,"P")+COUNTIFS('Duties Matrix'!$A$7:$A$40,$A8,'Duties Matrix'!$D$7:$D$40,"Authorization",'Duties Matrix'!$K$7:$K$40,"A")&gt;0)+(COUNTIFS('Duties Matrix'!$A$7:$A$40,$A8,'Duties Matrix'!$D$7:$D$40,"Custody",'Duties Matrix'!$K$7:$K$40,"P")&gt;0)+(COUNTIFS('Duties Matrix'!$A$7:$A$40,$A8,'Duties Matrix'!$D$7:$D$40,"Recording",'Duties Matrix'!$K$7:$K$40,"P")&gt;0)+(COUNTIFS('Duties Matrix'!$A$7:$A$40,$A8,'Duties Matrix'!$D$7:$D$40,"Reconciliation",'Duties Matrix'!$K$7:$K$40,"P")&gt;0)&gt;=2,"Conflict",IF(COUNTIFS('Duties Matrix'!$A$7:$A$40,$A8,'Duties Matrix'!$K$7:$K$40,"?*")&gt;0,"OK",""))</f>
        <v>OK</v>
      </c>
    </row>
    <row r="9" customFormat="false" ht="21.75" hidden="false" customHeight="true" outlineLevel="0" collapsed="false">
      <c r="A9" s="26" t="s">
        <v>46</v>
      </c>
      <c r="B9" s="27" t="str">
        <f aca="false">IF((COUNTIFS('Duties Matrix'!$A$7:$A$40,$A9,'Duties Matrix'!$D$7:$D$40,"Authorization",'Duties Matrix'!$E$7:$E$40,"P")+COUNTIFS('Duties Matrix'!$A$7:$A$40,$A9,'Duties Matrix'!$D$7:$D$40,"Authorization",'Duties Matrix'!$E$7:$E$40,"A")&gt;0)+(COUNTIFS('Duties Matrix'!$A$7:$A$40,$A9,'Duties Matrix'!$D$7:$D$40,"Custody",'Duties Matrix'!$E$7:$E$40,"P")&gt;0)+(COUNTIFS('Duties Matrix'!$A$7:$A$40,$A9,'Duties Matrix'!$D$7:$D$40,"Recording",'Duties Matrix'!$E$7:$E$40,"P")&gt;0)+(COUNTIFS('Duties Matrix'!$A$7:$A$40,$A9,'Duties Matrix'!$D$7:$D$40,"Reconciliation",'Duties Matrix'!$E$7:$E$40,"P")&gt;0)&gt;=2,"Conflict",IF(COUNTIFS('Duties Matrix'!$A$7:$A$40,$A9,'Duties Matrix'!$E$7:$E$40,"?*")&gt;0,"OK",""))</f>
        <v>OK</v>
      </c>
      <c r="C9" s="27" t="str">
        <f aca="false">IF((COUNTIFS('Duties Matrix'!$A$7:$A$40,$A9,'Duties Matrix'!$D$7:$D$40,"Authorization",'Duties Matrix'!$F$7:$F$40,"P")+COUNTIFS('Duties Matrix'!$A$7:$A$40,$A9,'Duties Matrix'!$D$7:$D$40,"Authorization",'Duties Matrix'!$F$7:$F$40,"A")&gt;0)+(COUNTIFS('Duties Matrix'!$A$7:$A$40,$A9,'Duties Matrix'!$D$7:$D$40,"Custody",'Duties Matrix'!$F$7:$F$40,"P")&gt;0)+(COUNTIFS('Duties Matrix'!$A$7:$A$40,$A9,'Duties Matrix'!$D$7:$D$40,"Recording",'Duties Matrix'!$F$7:$F$40,"P")&gt;0)+(COUNTIFS('Duties Matrix'!$A$7:$A$40,$A9,'Duties Matrix'!$D$7:$D$40,"Reconciliation",'Duties Matrix'!$F$7:$F$40,"P")&gt;0)&gt;=2,"Conflict",IF(COUNTIFS('Duties Matrix'!$A$7:$A$40,$A9,'Duties Matrix'!$F$7:$F$40,"?*")&gt;0,"OK",""))</f>
        <v>OK</v>
      </c>
      <c r="D9" s="27" t="str">
        <f aca="false">IF((COUNTIFS('Duties Matrix'!$A$7:$A$40,$A9,'Duties Matrix'!$D$7:$D$40,"Authorization",'Duties Matrix'!$G$7:$G$40,"P")+COUNTIFS('Duties Matrix'!$A$7:$A$40,$A9,'Duties Matrix'!$D$7:$D$40,"Authorization",'Duties Matrix'!$G$7:$G$40,"A")&gt;0)+(COUNTIFS('Duties Matrix'!$A$7:$A$40,$A9,'Duties Matrix'!$D$7:$D$40,"Custody",'Duties Matrix'!$G$7:$G$40,"P")&gt;0)+(COUNTIFS('Duties Matrix'!$A$7:$A$40,$A9,'Duties Matrix'!$D$7:$D$40,"Recording",'Duties Matrix'!$G$7:$G$40,"P")&gt;0)+(COUNTIFS('Duties Matrix'!$A$7:$A$40,$A9,'Duties Matrix'!$D$7:$D$40,"Reconciliation",'Duties Matrix'!$G$7:$G$40,"P")&gt;0)&gt;=2,"Conflict",IF(COUNTIFS('Duties Matrix'!$A$7:$A$40,$A9,'Duties Matrix'!$G$7:$G$40,"?*")&gt;0,"OK",""))</f>
        <v>OK</v>
      </c>
      <c r="E9" s="27" t="str">
        <f aca="false">IF((COUNTIFS('Duties Matrix'!$A$7:$A$40,$A9,'Duties Matrix'!$D$7:$D$40,"Authorization",'Duties Matrix'!$H$7:$H$40,"P")+COUNTIFS('Duties Matrix'!$A$7:$A$40,$A9,'Duties Matrix'!$D$7:$D$40,"Authorization",'Duties Matrix'!$H$7:$H$40,"A")&gt;0)+(COUNTIFS('Duties Matrix'!$A$7:$A$40,$A9,'Duties Matrix'!$D$7:$D$40,"Custody",'Duties Matrix'!$H$7:$H$40,"P")&gt;0)+(COUNTIFS('Duties Matrix'!$A$7:$A$40,$A9,'Duties Matrix'!$D$7:$D$40,"Recording",'Duties Matrix'!$H$7:$H$40,"P")&gt;0)+(COUNTIFS('Duties Matrix'!$A$7:$A$40,$A9,'Duties Matrix'!$D$7:$D$40,"Reconciliation",'Duties Matrix'!$H$7:$H$40,"P")&gt;0)&gt;=2,"Conflict",IF(COUNTIFS('Duties Matrix'!$A$7:$A$40,$A9,'Duties Matrix'!$H$7:$H$40,"?*")&gt;0,"OK",""))</f>
        <v/>
      </c>
      <c r="F9" s="27" t="str">
        <f aca="false">IF((COUNTIFS('Duties Matrix'!$A$7:$A$40,$A9,'Duties Matrix'!$D$7:$D$40,"Authorization",'Duties Matrix'!$I$7:$I$40,"P")+COUNTIFS('Duties Matrix'!$A$7:$A$40,$A9,'Duties Matrix'!$D$7:$D$40,"Authorization",'Duties Matrix'!$I$7:$I$40,"A")&gt;0)+(COUNTIFS('Duties Matrix'!$A$7:$A$40,$A9,'Duties Matrix'!$D$7:$D$40,"Custody",'Duties Matrix'!$I$7:$I$40,"P")&gt;0)+(COUNTIFS('Duties Matrix'!$A$7:$A$40,$A9,'Duties Matrix'!$D$7:$D$40,"Recording",'Duties Matrix'!$I$7:$I$40,"P")&gt;0)+(COUNTIFS('Duties Matrix'!$A$7:$A$40,$A9,'Duties Matrix'!$D$7:$D$40,"Reconciliation",'Duties Matrix'!$I$7:$I$40,"P")&gt;0)&gt;=2,"Conflict",IF(COUNTIFS('Duties Matrix'!$A$7:$A$40,$A9,'Duties Matrix'!$I$7:$I$40,"?*")&gt;0,"OK",""))</f>
        <v/>
      </c>
      <c r="G9" s="27" t="str">
        <f aca="false">IF((COUNTIFS('Duties Matrix'!$A$7:$A$40,$A9,'Duties Matrix'!$D$7:$D$40,"Authorization",'Duties Matrix'!$J$7:$J$40,"P")+COUNTIFS('Duties Matrix'!$A$7:$A$40,$A9,'Duties Matrix'!$D$7:$D$40,"Authorization",'Duties Matrix'!$J$7:$J$40,"A")&gt;0)+(COUNTIFS('Duties Matrix'!$A$7:$A$40,$A9,'Duties Matrix'!$D$7:$D$40,"Custody",'Duties Matrix'!$J$7:$J$40,"P")&gt;0)+(COUNTIFS('Duties Matrix'!$A$7:$A$40,$A9,'Duties Matrix'!$D$7:$D$40,"Recording",'Duties Matrix'!$J$7:$J$40,"P")&gt;0)+(COUNTIFS('Duties Matrix'!$A$7:$A$40,$A9,'Duties Matrix'!$D$7:$D$40,"Reconciliation",'Duties Matrix'!$J$7:$J$40,"P")&gt;0)&gt;=2,"Conflict",IF(COUNTIFS('Duties Matrix'!$A$7:$A$40,$A9,'Duties Matrix'!$J$7:$J$40,"?*")&gt;0,"OK",""))</f>
        <v>OK</v>
      </c>
      <c r="H9" s="27" t="str">
        <f aca="false">IF((COUNTIFS('Duties Matrix'!$A$7:$A$40,$A9,'Duties Matrix'!$D$7:$D$40,"Authorization",'Duties Matrix'!$K$7:$K$40,"P")+COUNTIFS('Duties Matrix'!$A$7:$A$40,$A9,'Duties Matrix'!$D$7:$D$40,"Authorization",'Duties Matrix'!$K$7:$K$40,"A")&gt;0)+(COUNTIFS('Duties Matrix'!$A$7:$A$40,$A9,'Duties Matrix'!$D$7:$D$40,"Custody",'Duties Matrix'!$K$7:$K$40,"P")&gt;0)+(COUNTIFS('Duties Matrix'!$A$7:$A$40,$A9,'Duties Matrix'!$D$7:$D$40,"Recording",'Duties Matrix'!$K$7:$K$40,"P")&gt;0)+(COUNTIFS('Duties Matrix'!$A$7:$A$40,$A9,'Duties Matrix'!$D$7:$D$40,"Reconciliation",'Duties Matrix'!$K$7:$K$40,"P")&gt;0)&gt;=2,"Conflict",IF(COUNTIFS('Duties Matrix'!$A$7:$A$40,$A9,'Duties Matrix'!$K$7:$K$40,"?*")&gt;0,"OK",""))</f>
        <v/>
      </c>
    </row>
    <row r="10" customFormat="false" ht="21.75" hidden="false" customHeight="true" outlineLevel="0" collapsed="false">
      <c r="A10" s="26" t="s">
        <v>50</v>
      </c>
      <c r="B10" s="27" t="str">
        <f aca="false">IF((COUNTIFS('Duties Matrix'!$A$7:$A$40,$A10,'Duties Matrix'!$D$7:$D$40,"Authorization",'Duties Matrix'!$E$7:$E$40,"P")+COUNTIFS('Duties Matrix'!$A$7:$A$40,$A10,'Duties Matrix'!$D$7:$D$40,"Authorization",'Duties Matrix'!$E$7:$E$40,"A")&gt;0)+(COUNTIFS('Duties Matrix'!$A$7:$A$40,$A10,'Duties Matrix'!$D$7:$D$40,"Custody",'Duties Matrix'!$E$7:$E$40,"P")&gt;0)+(COUNTIFS('Duties Matrix'!$A$7:$A$40,$A10,'Duties Matrix'!$D$7:$D$40,"Recording",'Duties Matrix'!$E$7:$E$40,"P")&gt;0)+(COUNTIFS('Duties Matrix'!$A$7:$A$40,$A10,'Duties Matrix'!$D$7:$D$40,"Reconciliation",'Duties Matrix'!$E$7:$E$40,"P")&gt;0)&gt;=2,"Conflict",IF(COUNTIFS('Duties Matrix'!$A$7:$A$40,$A10,'Duties Matrix'!$E$7:$E$40,"?*")&gt;0,"OK",""))</f>
        <v>OK</v>
      </c>
      <c r="C10" s="27" t="str">
        <f aca="false">IF((COUNTIFS('Duties Matrix'!$A$7:$A$40,$A10,'Duties Matrix'!$D$7:$D$40,"Authorization",'Duties Matrix'!$F$7:$F$40,"P")+COUNTIFS('Duties Matrix'!$A$7:$A$40,$A10,'Duties Matrix'!$D$7:$D$40,"Authorization",'Duties Matrix'!$F$7:$F$40,"A")&gt;0)+(COUNTIFS('Duties Matrix'!$A$7:$A$40,$A10,'Duties Matrix'!$D$7:$D$40,"Custody",'Duties Matrix'!$F$7:$F$40,"P")&gt;0)+(COUNTIFS('Duties Matrix'!$A$7:$A$40,$A10,'Duties Matrix'!$D$7:$D$40,"Recording",'Duties Matrix'!$F$7:$F$40,"P")&gt;0)+(COUNTIFS('Duties Matrix'!$A$7:$A$40,$A10,'Duties Matrix'!$D$7:$D$40,"Reconciliation",'Duties Matrix'!$F$7:$F$40,"P")&gt;0)&gt;=2,"Conflict",IF(COUNTIFS('Duties Matrix'!$A$7:$A$40,$A10,'Duties Matrix'!$F$7:$F$40,"?*")&gt;0,"OK",""))</f>
        <v>Conflict</v>
      </c>
      <c r="D10" s="27" t="str">
        <f aca="false">IF((COUNTIFS('Duties Matrix'!$A$7:$A$40,$A10,'Duties Matrix'!$D$7:$D$40,"Authorization",'Duties Matrix'!$G$7:$G$40,"P")+COUNTIFS('Duties Matrix'!$A$7:$A$40,$A10,'Duties Matrix'!$D$7:$D$40,"Authorization",'Duties Matrix'!$G$7:$G$40,"A")&gt;0)+(COUNTIFS('Duties Matrix'!$A$7:$A$40,$A10,'Duties Matrix'!$D$7:$D$40,"Custody",'Duties Matrix'!$G$7:$G$40,"P")&gt;0)+(COUNTIFS('Duties Matrix'!$A$7:$A$40,$A10,'Duties Matrix'!$D$7:$D$40,"Recording",'Duties Matrix'!$G$7:$G$40,"P")&gt;0)+(COUNTIFS('Duties Matrix'!$A$7:$A$40,$A10,'Duties Matrix'!$D$7:$D$40,"Reconciliation",'Duties Matrix'!$G$7:$G$40,"P")&gt;0)&gt;=2,"Conflict",IF(COUNTIFS('Duties Matrix'!$A$7:$A$40,$A10,'Duties Matrix'!$G$7:$G$40,"?*")&gt;0,"OK",""))</f>
        <v/>
      </c>
      <c r="E10" s="27" t="str">
        <f aca="false">IF((COUNTIFS('Duties Matrix'!$A$7:$A$40,$A10,'Duties Matrix'!$D$7:$D$40,"Authorization",'Duties Matrix'!$H$7:$H$40,"P")+COUNTIFS('Duties Matrix'!$A$7:$A$40,$A10,'Duties Matrix'!$D$7:$D$40,"Authorization",'Duties Matrix'!$H$7:$H$40,"A")&gt;0)+(COUNTIFS('Duties Matrix'!$A$7:$A$40,$A10,'Duties Matrix'!$D$7:$D$40,"Custody",'Duties Matrix'!$H$7:$H$40,"P")&gt;0)+(COUNTIFS('Duties Matrix'!$A$7:$A$40,$A10,'Duties Matrix'!$D$7:$D$40,"Recording",'Duties Matrix'!$H$7:$H$40,"P")&gt;0)+(COUNTIFS('Duties Matrix'!$A$7:$A$40,$A10,'Duties Matrix'!$D$7:$D$40,"Reconciliation",'Duties Matrix'!$H$7:$H$40,"P")&gt;0)&gt;=2,"Conflict",IF(COUNTIFS('Duties Matrix'!$A$7:$A$40,$A10,'Duties Matrix'!$H$7:$H$40,"?*")&gt;0,"OK",""))</f>
        <v/>
      </c>
      <c r="F10" s="27" t="str">
        <f aca="false">IF((COUNTIFS('Duties Matrix'!$A$7:$A$40,$A10,'Duties Matrix'!$D$7:$D$40,"Authorization",'Duties Matrix'!$I$7:$I$40,"P")+COUNTIFS('Duties Matrix'!$A$7:$A$40,$A10,'Duties Matrix'!$D$7:$D$40,"Authorization",'Duties Matrix'!$I$7:$I$40,"A")&gt;0)+(COUNTIFS('Duties Matrix'!$A$7:$A$40,$A10,'Duties Matrix'!$D$7:$D$40,"Custody",'Duties Matrix'!$I$7:$I$40,"P")&gt;0)+(COUNTIFS('Duties Matrix'!$A$7:$A$40,$A10,'Duties Matrix'!$D$7:$D$40,"Recording",'Duties Matrix'!$I$7:$I$40,"P")&gt;0)+(COUNTIFS('Duties Matrix'!$A$7:$A$40,$A10,'Duties Matrix'!$D$7:$D$40,"Reconciliation",'Duties Matrix'!$I$7:$I$40,"P")&gt;0)&gt;=2,"Conflict",IF(COUNTIFS('Duties Matrix'!$A$7:$A$40,$A10,'Duties Matrix'!$I$7:$I$40,"?*")&gt;0,"OK",""))</f>
        <v>OK</v>
      </c>
      <c r="G10" s="27" t="str">
        <f aca="false">IF((COUNTIFS('Duties Matrix'!$A$7:$A$40,$A10,'Duties Matrix'!$D$7:$D$40,"Authorization",'Duties Matrix'!$J$7:$J$40,"P")+COUNTIFS('Duties Matrix'!$A$7:$A$40,$A10,'Duties Matrix'!$D$7:$D$40,"Authorization",'Duties Matrix'!$J$7:$J$40,"A")&gt;0)+(COUNTIFS('Duties Matrix'!$A$7:$A$40,$A10,'Duties Matrix'!$D$7:$D$40,"Custody",'Duties Matrix'!$J$7:$J$40,"P")&gt;0)+(COUNTIFS('Duties Matrix'!$A$7:$A$40,$A10,'Duties Matrix'!$D$7:$D$40,"Recording",'Duties Matrix'!$J$7:$J$40,"P")&gt;0)+(COUNTIFS('Duties Matrix'!$A$7:$A$40,$A10,'Duties Matrix'!$D$7:$D$40,"Reconciliation",'Duties Matrix'!$J$7:$J$40,"P")&gt;0)&gt;=2,"Conflict",IF(COUNTIFS('Duties Matrix'!$A$7:$A$40,$A10,'Duties Matrix'!$J$7:$J$40,"?*")&gt;0,"OK",""))</f>
        <v>OK</v>
      </c>
      <c r="H10" s="27" t="str">
        <f aca="false">IF((COUNTIFS('Duties Matrix'!$A$7:$A$40,$A10,'Duties Matrix'!$D$7:$D$40,"Authorization",'Duties Matrix'!$K$7:$K$40,"P")+COUNTIFS('Duties Matrix'!$A$7:$A$40,$A10,'Duties Matrix'!$D$7:$D$40,"Authorization",'Duties Matrix'!$K$7:$K$40,"A")&gt;0)+(COUNTIFS('Duties Matrix'!$A$7:$A$40,$A10,'Duties Matrix'!$D$7:$D$40,"Custody",'Duties Matrix'!$K$7:$K$40,"P")&gt;0)+(COUNTIFS('Duties Matrix'!$A$7:$A$40,$A10,'Duties Matrix'!$D$7:$D$40,"Recording",'Duties Matrix'!$K$7:$K$40,"P")&gt;0)+(COUNTIFS('Duties Matrix'!$A$7:$A$40,$A10,'Duties Matrix'!$D$7:$D$40,"Reconciliation",'Duties Matrix'!$K$7:$K$40,"P")&gt;0)&gt;=2,"Conflict",IF(COUNTIFS('Duties Matrix'!$A$7:$A$40,$A10,'Duties Matrix'!$K$7:$K$40,"?*")&gt;0,"OK",""))</f>
        <v/>
      </c>
    </row>
    <row r="11" customFormat="false" ht="21.75" hidden="false" customHeight="true" outlineLevel="0" collapsed="false">
      <c r="A11" s="26" t="s">
        <v>53</v>
      </c>
      <c r="B11" s="27" t="str">
        <f aca="false">IF((COUNTIFS('Duties Matrix'!$A$7:$A$40,$A11,'Duties Matrix'!$D$7:$D$40,"Authorization",'Duties Matrix'!$E$7:$E$40,"P")+COUNTIFS('Duties Matrix'!$A$7:$A$40,$A11,'Duties Matrix'!$D$7:$D$40,"Authorization",'Duties Matrix'!$E$7:$E$40,"A")&gt;0)+(COUNTIFS('Duties Matrix'!$A$7:$A$40,$A11,'Duties Matrix'!$D$7:$D$40,"Custody",'Duties Matrix'!$E$7:$E$40,"P")&gt;0)+(COUNTIFS('Duties Matrix'!$A$7:$A$40,$A11,'Duties Matrix'!$D$7:$D$40,"Recording",'Duties Matrix'!$E$7:$E$40,"P")&gt;0)+(COUNTIFS('Duties Matrix'!$A$7:$A$40,$A11,'Duties Matrix'!$D$7:$D$40,"Reconciliation",'Duties Matrix'!$E$7:$E$40,"P")&gt;0)&gt;=2,"Conflict",IF(COUNTIFS('Duties Matrix'!$A$7:$A$40,$A11,'Duties Matrix'!$E$7:$E$40,"?*")&gt;0,"OK",""))</f>
        <v>OK</v>
      </c>
      <c r="C11" s="27" t="str">
        <f aca="false">IF((COUNTIFS('Duties Matrix'!$A$7:$A$40,$A11,'Duties Matrix'!$D$7:$D$40,"Authorization",'Duties Matrix'!$F$7:$F$40,"P")+COUNTIFS('Duties Matrix'!$A$7:$A$40,$A11,'Duties Matrix'!$D$7:$D$40,"Authorization",'Duties Matrix'!$F$7:$F$40,"A")&gt;0)+(COUNTIFS('Duties Matrix'!$A$7:$A$40,$A11,'Duties Matrix'!$D$7:$D$40,"Custody",'Duties Matrix'!$F$7:$F$40,"P")&gt;0)+(COUNTIFS('Duties Matrix'!$A$7:$A$40,$A11,'Duties Matrix'!$D$7:$D$40,"Recording",'Duties Matrix'!$F$7:$F$40,"P")&gt;0)+(COUNTIFS('Duties Matrix'!$A$7:$A$40,$A11,'Duties Matrix'!$D$7:$D$40,"Reconciliation",'Duties Matrix'!$F$7:$F$40,"P")&gt;0)&gt;=2,"Conflict",IF(COUNTIFS('Duties Matrix'!$A$7:$A$40,$A11,'Duties Matrix'!$F$7:$F$40,"?*")&gt;0,"OK",""))</f>
        <v>OK</v>
      </c>
      <c r="D11" s="27" t="str">
        <f aca="false">IF((COUNTIFS('Duties Matrix'!$A$7:$A$40,$A11,'Duties Matrix'!$D$7:$D$40,"Authorization",'Duties Matrix'!$G$7:$G$40,"P")+COUNTIFS('Duties Matrix'!$A$7:$A$40,$A11,'Duties Matrix'!$D$7:$D$40,"Authorization",'Duties Matrix'!$G$7:$G$40,"A")&gt;0)+(COUNTIFS('Duties Matrix'!$A$7:$A$40,$A11,'Duties Matrix'!$D$7:$D$40,"Custody",'Duties Matrix'!$G$7:$G$40,"P")&gt;0)+(COUNTIFS('Duties Matrix'!$A$7:$A$40,$A11,'Duties Matrix'!$D$7:$D$40,"Recording",'Duties Matrix'!$G$7:$G$40,"P")&gt;0)+(COUNTIFS('Duties Matrix'!$A$7:$A$40,$A11,'Duties Matrix'!$D$7:$D$40,"Reconciliation",'Duties Matrix'!$G$7:$G$40,"P")&gt;0)&gt;=2,"Conflict",IF(COUNTIFS('Duties Matrix'!$A$7:$A$40,$A11,'Duties Matrix'!$G$7:$G$40,"?*")&gt;0,"OK",""))</f>
        <v>OK</v>
      </c>
      <c r="E11" s="27" t="str">
        <f aca="false">IF((COUNTIFS('Duties Matrix'!$A$7:$A$40,$A11,'Duties Matrix'!$D$7:$D$40,"Authorization",'Duties Matrix'!$H$7:$H$40,"P")+COUNTIFS('Duties Matrix'!$A$7:$A$40,$A11,'Duties Matrix'!$D$7:$D$40,"Authorization",'Duties Matrix'!$H$7:$H$40,"A")&gt;0)+(COUNTIFS('Duties Matrix'!$A$7:$A$40,$A11,'Duties Matrix'!$D$7:$D$40,"Custody",'Duties Matrix'!$H$7:$H$40,"P")&gt;0)+(COUNTIFS('Duties Matrix'!$A$7:$A$40,$A11,'Duties Matrix'!$D$7:$D$40,"Recording",'Duties Matrix'!$H$7:$H$40,"P")&gt;0)+(COUNTIFS('Duties Matrix'!$A$7:$A$40,$A11,'Duties Matrix'!$D$7:$D$40,"Reconciliation",'Duties Matrix'!$H$7:$H$40,"P")&gt;0)&gt;=2,"Conflict",IF(COUNTIFS('Duties Matrix'!$A$7:$A$40,$A11,'Duties Matrix'!$H$7:$H$40,"?*")&gt;0,"OK",""))</f>
        <v/>
      </c>
      <c r="F11" s="27" t="str">
        <f aca="false">IF((COUNTIFS('Duties Matrix'!$A$7:$A$40,$A11,'Duties Matrix'!$D$7:$D$40,"Authorization",'Duties Matrix'!$I$7:$I$40,"P")+COUNTIFS('Duties Matrix'!$A$7:$A$40,$A11,'Duties Matrix'!$D$7:$D$40,"Authorization",'Duties Matrix'!$I$7:$I$40,"A")&gt;0)+(COUNTIFS('Duties Matrix'!$A$7:$A$40,$A11,'Duties Matrix'!$D$7:$D$40,"Custody",'Duties Matrix'!$I$7:$I$40,"P")&gt;0)+(COUNTIFS('Duties Matrix'!$A$7:$A$40,$A11,'Duties Matrix'!$D$7:$D$40,"Recording",'Duties Matrix'!$I$7:$I$40,"P")&gt;0)+(COUNTIFS('Duties Matrix'!$A$7:$A$40,$A11,'Duties Matrix'!$D$7:$D$40,"Reconciliation",'Duties Matrix'!$I$7:$I$40,"P")&gt;0)&gt;=2,"Conflict",IF(COUNTIFS('Duties Matrix'!$A$7:$A$40,$A11,'Duties Matrix'!$I$7:$I$40,"?*")&gt;0,"OK",""))</f>
        <v/>
      </c>
      <c r="G11" s="27" t="str">
        <f aca="false">IF((COUNTIFS('Duties Matrix'!$A$7:$A$40,$A11,'Duties Matrix'!$D$7:$D$40,"Authorization",'Duties Matrix'!$J$7:$J$40,"P")+COUNTIFS('Duties Matrix'!$A$7:$A$40,$A11,'Duties Matrix'!$D$7:$D$40,"Authorization",'Duties Matrix'!$J$7:$J$40,"A")&gt;0)+(COUNTIFS('Duties Matrix'!$A$7:$A$40,$A11,'Duties Matrix'!$D$7:$D$40,"Custody",'Duties Matrix'!$J$7:$J$40,"P")&gt;0)+(COUNTIFS('Duties Matrix'!$A$7:$A$40,$A11,'Duties Matrix'!$D$7:$D$40,"Recording",'Duties Matrix'!$J$7:$J$40,"P")&gt;0)+(COUNTIFS('Duties Matrix'!$A$7:$A$40,$A11,'Duties Matrix'!$D$7:$D$40,"Reconciliation",'Duties Matrix'!$J$7:$J$40,"P")&gt;0)&gt;=2,"Conflict",IF(COUNTIFS('Duties Matrix'!$A$7:$A$40,$A11,'Duties Matrix'!$J$7:$J$40,"?*")&gt;0,"OK",""))</f>
        <v/>
      </c>
      <c r="H11" s="27" t="str">
        <f aca="false">IF((COUNTIFS('Duties Matrix'!$A$7:$A$40,$A11,'Duties Matrix'!$D$7:$D$40,"Authorization",'Duties Matrix'!$K$7:$K$40,"P")+COUNTIFS('Duties Matrix'!$A$7:$A$40,$A11,'Duties Matrix'!$D$7:$D$40,"Authorization",'Duties Matrix'!$K$7:$K$40,"A")&gt;0)+(COUNTIFS('Duties Matrix'!$A$7:$A$40,$A11,'Duties Matrix'!$D$7:$D$40,"Custody",'Duties Matrix'!$K$7:$K$40,"P")&gt;0)+(COUNTIFS('Duties Matrix'!$A$7:$A$40,$A11,'Duties Matrix'!$D$7:$D$40,"Recording",'Duties Matrix'!$K$7:$K$40,"P")&gt;0)+(COUNTIFS('Duties Matrix'!$A$7:$A$40,$A11,'Duties Matrix'!$D$7:$D$40,"Reconciliation",'Duties Matrix'!$K$7:$K$40,"P")&gt;0)&gt;=2,"Conflict",IF(COUNTIFS('Duties Matrix'!$A$7:$A$40,$A11,'Duties Matrix'!$K$7:$K$40,"?*")&gt;0,"OK",""))</f>
        <v>OK</v>
      </c>
    </row>
    <row r="12" customFormat="false" ht="21.75" hidden="false" customHeight="true" outlineLevel="0" collapsed="false">
      <c r="A12" s="26" t="s">
        <v>57</v>
      </c>
      <c r="B12" s="27" t="str">
        <f aca="false">IF((COUNTIFS('Duties Matrix'!$A$7:$A$40,$A12,'Duties Matrix'!$D$7:$D$40,"Authorization",'Duties Matrix'!$E$7:$E$40,"P")+COUNTIFS('Duties Matrix'!$A$7:$A$40,$A12,'Duties Matrix'!$D$7:$D$40,"Authorization",'Duties Matrix'!$E$7:$E$40,"A")&gt;0)+(COUNTIFS('Duties Matrix'!$A$7:$A$40,$A12,'Duties Matrix'!$D$7:$D$40,"Custody",'Duties Matrix'!$E$7:$E$40,"P")&gt;0)+(COUNTIFS('Duties Matrix'!$A$7:$A$40,$A12,'Duties Matrix'!$D$7:$D$40,"Recording",'Duties Matrix'!$E$7:$E$40,"P")&gt;0)+(COUNTIFS('Duties Matrix'!$A$7:$A$40,$A12,'Duties Matrix'!$D$7:$D$40,"Reconciliation",'Duties Matrix'!$E$7:$E$40,"P")&gt;0)&gt;=2,"Conflict",IF(COUNTIFS('Duties Matrix'!$A$7:$A$40,$A12,'Duties Matrix'!$E$7:$E$40,"?*")&gt;0,"OK",""))</f>
        <v>OK</v>
      </c>
      <c r="C12" s="27" t="str">
        <f aca="false">IF((COUNTIFS('Duties Matrix'!$A$7:$A$40,$A12,'Duties Matrix'!$D$7:$D$40,"Authorization",'Duties Matrix'!$F$7:$F$40,"P")+COUNTIFS('Duties Matrix'!$A$7:$A$40,$A12,'Duties Matrix'!$D$7:$D$40,"Authorization",'Duties Matrix'!$F$7:$F$40,"A")&gt;0)+(COUNTIFS('Duties Matrix'!$A$7:$A$40,$A12,'Duties Matrix'!$D$7:$D$40,"Custody",'Duties Matrix'!$F$7:$F$40,"P")&gt;0)+(COUNTIFS('Duties Matrix'!$A$7:$A$40,$A12,'Duties Matrix'!$D$7:$D$40,"Recording",'Duties Matrix'!$F$7:$F$40,"P")&gt;0)+(COUNTIFS('Duties Matrix'!$A$7:$A$40,$A12,'Duties Matrix'!$D$7:$D$40,"Reconciliation",'Duties Matrix'!$F$7:$F$40,"P")&gt;0)&gt;=2,"Conflict",IF(COUNTIFS('Duties Matrix'!$A$7:$A$40,$A12,'Duties Matrix'!$F$7:$F$40,"?*")&gt;0,"OK",""))</f>
        <v>OK</v>
      </c>
      <c r="D12" s="27" t="str">
        <f aca="false">IF((COUNTIFS('Duties Matrix'!$A$7:$A$40,$A12,'Duties Matrix'!$D$7:$D$40,"Authorization",'Duties Matrix'!$G$7:$G$40,"P")+COUNTIFS('Duties Matrix'!$A$7:$A$40,$A12,'Duties Matrix'!$D$7:$D$40,"Authorization",'Duties Matrix'!$G$7:$G$40,"A")&gt;0)+(COUNTIFS('Duties Matrix'!$A$7:$A$40,$A12,'Duties Matrix'!$D$7:$D$40,"Custody",'Duties Matrix'!$G$7:$G$40,"P")&gt;0)+(COUNTIFS('Duties Matrix'!$A$7:$A$40,$A12,'Duties Matrix'!$D$7:$D$40,"Recording",'Duties Matrix'!$G$7:$G$40,"P")&gt;0)+(COUNTIFS('Duties Matrix'!$A$7:$A$40,$A12,'Duties Matrix'!$D$7:$D$40,"Reconciliation",'Duties Matrix'!$G$7:$G$40,"P")&gt;0)&gt;=2,"Conflict",IF(COUNTIFS('Duties Matrix'!$A$7:$A$40,$A12,'Duties Matrix'!$G$7:$G$40,"?*")&gt;0,"OK",""))</f>
        <v>OK</v>
      </c>
      <c r="E12" s="27" t="str">
        <f aca="false">IF((COUNTIFS('Duties Matrix'!$A$7:$A$40,$A12,'Duties Matrix'!$D$7:$D$40,"Authorization",'Duties Matrix'!$H$7:$H$40,"P")+COUNTIFS('Duties Matrix'!$A$7:$A$40,$A12,'Duties Matrix'!$D$7:$D$40,"Authorization",'Duties Matrix'!$H$7:$H$40,"A")&gt;0)+(COUNTIFS('Duties Matrix'!$A$7:$A$40,$A12,'Duties Matrix'!$D$7:$D$40,"Custody",'Duties Matrix'!$H$7:$H$40,"P")&gt;0)+(COUNTIFS('Duties Matrix'!$A$7:$A$40,$A12,'Duties Matrix'!$D$7:$D$40,"Recording",'Duties Matrix'!$H$7:$H$40,"P")&gt;0)+(COUNTIFS('Duties Matrix'!$A$7:$A$40,$A12,'Duties Matrix'!$D$7:$D$40,"Reconciliation",'Duties Matrix'!$H$7:$H$40,"P")&gt;0)&gt;=2,"Conflict",IF(COUNTIFS('Duties Matrix'!$A$7:$A$40,$A12,'Duties Matrix'!$H$7:$H$40,"?*")&gt;0,"OK",""))</f>
        <v/>
      </c>
      <c r="F12" s="27" t="str">
        <f aca="false">IF((COUNTIFS('Duties Matrix'!$A$7:$A$40,$A12,'Duties Matrix'!$D$7:$D$40,"Authorization",'Duties Matrix'!$I$7:$I$40,"P")+COUNTIFS('Duties Matrix'!$A$7:$A$40,$A12,'Duties Matrix'!$D$7:$D$40,"Authorization",'Duties Matrix'!$I$7:$I$40,"A")&gt;0)+(COUNTIFS('Duties Matrix'!$A$7:$A$40,$A12,'Duties Matrix'!$D$7:$D$40,"Custody",'Duties Matrix'!$I$7:$I$40,"P")&gt;0)+(COUNTIFS('Duties Matrix'!$A$7:$A$40,$A12,'Duties Matrix'!$D$7:$D$40,"Recording",'Duties Matrix'!$I$7:$I$40,"P")&gt;0)+(COUNTIFS('Duties Matrix'!$A$7:$A$40,$A12,'Duties Matrix'!$D$7:$D$40,"Reconciliation",'Duties Matrix'!$I$7:$I$40,"P")&gt;0)&gt;=2,"Conflict",IF(COUNTIFS('Duties Matrix'!$A$7:$A$40,$A12,'Duties Matrix'!$I$7:$I$40,"?*")&gt;0,"OK",""))</f>
        <v/>
      </c>
      <c r="G12" s="27" t="str">
        <f aca="false">IF((COUNTIFS('Duties Matrix'!$A$7:$A$40,$A12,'Duties Matrix'!$D$7:$D$40,"Authorization",'Duties Matrix'!$J$7:$J$40,"P")+COUNTIFS('Duties Matrix'!$A$7:$A$40,$A12,'Duties Matrix'!$D$7:$D$40,"Authorization",'Duties Matrix'!$J$7:$J$40,"A")&gt;0)+(COUNTIFS('Duties Matrix'!$A$7:$A$40,$A12,'Duties Matrix'!$D$7:$D$40,"Custody",'Duties Matrix'!$J$7:$J$40,"P")&gt;0)+(COUNTIFS('Duties Matrix'!$A$7:$A$40,$A12,'Duties Matrix'!$D$7:$D$40,"Recording",'Duties Matrix'!$J$7:$J$40,"P")&gt;0)+(COUNTIFS('Duties Matrix'!$A$7:$A$40,$A12,'Duties Matrix'!$D$7:$D$40,"Reconciliation",'Duties Matrix'!$J$7:$J$40,"P")&gt;0)&gt;=2,"Conflict",IF(COUNTIFS('Duties Matrix'!$A$7:$A$40,$A12,'Duties Matrix'!$J$7:$J$40,"?*")&gt;0,"OK",""))</f>
        <v/>
      </c>
      <c r="H12" s="27" t="str">
        <f aca="false">IF((COUNTIFS('Duties Matrix'!$A$7:$A$40,$A12,'Duties Matrix'!$D$7:$D$40,"Authorization",'Duties Matrix'!$K$7:$K$40,"P")+COUNTIFS('Duties Matrix'!$A$7:$A$40,$A12,'Duties Matrix'!$D$7:$D$40,"Authorization",'Duties Matrix'!$K$7:$K$40,"A")&gt;0)+(COUNTIFS('Duties Matrix'!$A$7:$A$40,$A12,'Duties Matrix'!$D$7:$D$40,"Custody",'Duties Matrix'!$K$7:$K$40,"P")&gt;0)+(COUNTIFS('Duties Matrix'!$A$7:$A$40,$A12,'Duties Matrix'!$D$7:$D$40,"Recording",'Duties Matrix'!$K$7:$K$40,"P")&gt;0)+(COUNTIFS('Duties Matrix'!$A$7:$A$40,$A12,'Duties Matrix'!$D$7:$D$40,"Reconciliation",'Duties Matrix'!$K$7:$K$40,"P")&gt;0)&gt;=2,"Conflict",IF(COUNTIFS('Duties Matrix'!$A$7:$A$40,$A12,'Duties Matrix'!$K$7:$K$40,"?*")&gt;0,"OK",""))</f>
        <v/>
      </c>
    </row>
    <row r="14" customFormat="false" ht="15" hidden="false" customHeight="false" outlineLevel="0" collapsed="false">
      <c r="A14" s="28" t="s">
        <v>121</v>
      </c>
      <c r="B14" s="29" t="n">
        <f aca="false">COUNTIF(B7:H12,"Conflict")</f>
        <v>2</v>
      </c>
    </row>
    <row r="16" customFormat="false" ht="15" hidden="false" customHeight="false" outlineLevel="0" collapsed="false">
      <c r="A16" s="5" t="s">
        <v>122</v>
      </c>
    </row>
    <row r="17" customFormat="false" ht="21.75" hidden="false" customHeight="true" outlineLevel="0" collapsed="false">
      <c r="A17" s="30" t="s">
        <v>123</v>
      </c>
      <c r="B17" s="30"/>
      <c r="C17" s="30"/>
      <c r="D17" s="30"/>
      <c r="E17" s="13" t="s">
        <v>124</v>
      </c>
      <c r="F17" s="13" t="s">
        <v>125</v>
      </c>
      <c r="G17" s="13" t="s">
        <v>126</v>
      </c>
      <c r="H17" s="13"/>
    </row>
    <row r="18" customFormat="false" ht="30" hidden="false" customHeight="true" outlineLevel="0" collapsed="false">
      <c r="A18" s="31" t="s">
        <v>127</v>
      </c>
      <c r="B18" s="31"/>
      <c r="C18" s="31"/>
      <c r="D18" s="31"/>
      <c r="E18" s="32" t="s">
        <v>103</v>
      </c>
      <c r="F18" s="33" t="str">
        <f aca="false">IFERROR(INDEX('Duties Matrix'!$E$6:$K$6,MATCH("P",INDEX('Duties Matrix'!$E$7:$K$40,MATCH($E18,'Duties Matrix'!$B$7:$B$40,0),0),0)),"No performer")</f>
        <v>Finance Director</v>
      </c>
      <c r="G18" s="18" t="str">
        <f aca="false">IFERROR(IF(COUNTIFS('Duties Matrix'!$A$7:$A$40,"Cash receipts",'Duties Matrix'!$D$7:$D$40,"Recording",INDEX('Duties Matrix'!$E$7:$K$40,0,MATCH("P",INDEX('Duties Matrix'!$E$7:$K$40,MATCH($E18,'Duties Matrix'!$B$7:$B$40,0),0),0)),"P")+COUNTIFS('Duties Matrix'!$A$7:$A$40,"Disbursements",'Duties Matrix'!$D$7:$D$40,"Recording",INDEX('Duties Matrix'!$E$7:$K$40,0,MATCH("P",INDEX('Duties Matrix'!$E$7:$K$40,MATCH($E18,'Duties Matrix'!$B$7:$B$40,0),0),0)),"P")=0,"Met","Not met"),"Check")</f>
        <v>Met</v>
      </c>
    </row>
    <row r="19" customFormat="false" ht="30" hidden="false" customHeight="true" outlineLevel="0" collapsed="false">
      <c r="A19" s="31" t="s">
        <v>128</v>
      </c>
      <c r="B19" s="31"/>
      <c r="C19" s="31"/>
      <c r="D19" s="31"/>
      <c r="E19" s="32" t="s">
        <v>37</v>
      </c>
      <c r="F19" s="33" t="str">
        <f aca="false">IFERROR(INDEX('Duties Matrix'!$E$6:$K$6,MATCH("P",INDEX('Duties Matrix'!$E$7:$K$40,MATCH($E19,'Duties Matrix'!$B$7:$B$40,0),0),0)),"No performer")</f>
        <v>Office Manager</v>
      </c>
      <c r="G19" s="18" t="str">
        <f aca="false">IFERROR(IF(COUNTIFS('Duties Matrix'!$A$7:$A$40,"Cash receipts",'Duties Matrix'!$D$7:$D$40,"Recording",INDEX('Duties Matrix'!$E$7:$K$40,0,MATCH("P",INDEX('Duties Matrix'!$E$7:$K$40,MATCH($E19,'Duties Matrix'!$B$7:$B$40,0),0),0)),"P")=0,"Met","Not met"),"Check")</f>
        <v>Met</v>
      </c>
    </row>
    <row r="20" customFormat="false" ht="30" hidden="false" customHeight="true" outlineLevel="0" collapsed="false">
      <c r="A20" s="31" t="s">
        <v>129</v>
      </c>
      <c r="B20" s="31"/>
      <c r="C20" s="31"/>
      <c r="D20" s="31"/>
      <c r="E20" s="32" t="s">
        <v>72</v>
      </c>
      <c r="F20" s="33" t="str">
        <f aca="false">IFERROR(INDEX('Duties Matrix'!$E$6:$K$6,MATCH("P",INDEX('Duties Matrix'!$E$7:$K$40,MATCH($E20,'Duties Matrix'!$B$7:$B$40,0),0),0)),"No performer")</f>
        <v>Bookkeeper</v>
      </c>
      <c r="G20" s="18" t="str">
        <f aca="false">IFERROR(IF(COUNTIFS('Duties Matrix'!$A$7:$A$40,"Disbursements",'Duties Matrix'!$D$7:$D$40,"Authorization",INDEX('Duties Matrix'!$E$7:$K$40,0,MATCH("P",INDEX('Duties Matrix'!$E$7:$K$40,MATCH($E20,'Duties Matrix'!$B$7:$B$40,0),0),0)),"P")+COUNTIFS('Duties Matrix'!$A$7:$A$40,"Disbursements",'Duties Matrix'!$D$7:$D$40,"Authorization",INDEX('Duties Matrix'!$E$7:$K$40,0,MATCH("P",INDEX('Duties Matrix'!$E$7:$K$40,MATCH($E20,'Duties Matrix'!$B$7:$B$40,0),0),0)),"A")=0,"Met","Not met"),"Check")</f>
        <v>Met</v>
      </c>
    </row>
    <row r="23" customFormat="false" ht="15" hidden="false" customHeight="false" outlineLevel="0" collapsed="false">
      <c r="A23" s="5" t="s">
        <v>130</v>
      </c>
    </row>
    <row r="24" customFormat="false" ht="21.75" hidden="false" customHeight="true" outlineLevel="0" collapsed="false">
      <c r="A24" s="12" t="s">
        <v>131</v>
      </c>
      <c r="B24" s="13" t="s">
        <v>24</v>
      </c>
      <c r="C24" s="13" t="s">
        <v>132</v>
      </c>
      <c r="D24" s="34" t="s">
        <v>133</v>
      </c>
      <c r="E24" s="34"/>
      <c r="F24" s="34" t="s">
        <v>134</v>
      </c>
      <c r="G24" s="34"/>
      <c r="H24" s="13" t="s">
        <v>135</v>
      </c>
    </row>
    <row r="25" customFormat="false" ht="91.5" hidden="false" customHeight="true" outlineLevel="0" collapsed="false">
      <c r="A25" s="35" t="s">
        <v>30</v>
      </c>
      <c r="B25" s="6" t="s">
        <v>43</v>
      </c>
      <c r="C25" s="36" t="str">
        <f aca="false">IF(INDEX($B$7:$H$12,MATCH(B25,$A$7:$A$12,0),MATCH(A25,$B$6:$H$6,0))="Conflict","Yes","No")</f>
        <v>Yes</v>
      </c>
      <c r="D25" s="37" t="s">
        <v>136</v>
      </c>
      <c r="E25" s="37"/>
      <c r="F25" s="37" t="s">
        <v>137</v>
      </c>
      <c r="G25" s="37"/>
      <c r="H25" s="6" t="s">
        <v>138</v>
      </c>
    </row>
    <row r="26" customFormat="false" ht="91.5" hidden="false" customHeight="true" outlineLevel="0" collapsed="false">
      <c r="A26" s="35" t="s">
        <v>29</v>
      </c>
      <c r="B26" s="6" t="s">
        <v>50</v>
      </c>
      <c r="C26" s="36" t="str">
        <f aca="false">IF(INDEX($B$7:$H$12,MATCH(B26,$A$7:$A$12,0),MATCH(A26,$B$6:$H$6,0))="Conflict","Yes","No")</f>
        <v>Yes</v>
      </c>
      <c r="D26" s="37" t="s">
        <v>139</v>
      </c>
      <c r="E26" s="37"/>
      <c r="F26" s="37" t="s">
        <v>140</v>
      </c>
      <c r="G26" s="37"/>
      <c r="H26" s="6" t="s">
        <v>141</v>
      </c>
    </row>
  </sheetData>
  <mergeCells count="10">
    <mergeCell ref="A17:D17"/>
    <mergeCell ref="A18:D18"/>
    <mergeCell ref="A19:D19"/>
    <mergeCell ref="A20:D20"/>
    <mergeCell ref="D24:E24"/>
    <mergeCell ref="F24:G24"/>
    <mergeCell ref="D25:E25"/>
    <mergeCell ref="F25:G25"/>
    <mergeCell ref="D26:E26"/>
    <mergeCell ref="F26:G26"/>
  </mergeCells>
  <conditionalFormatting sqref="B7:H12">
    <cfRule type="cellIs" priority="2" operator="equal" aboveAverage="0" equalAverage="0" bottom="0" percent="0" rank="0" text="" dxfId="1">
      <formula>"Conflict"</formula>
    </cfRule>
  </conditionalFormatting>
  <conditionalFormatting sqref="G18:G20">
    <cfRule type="cellIs" priority="3" operator="equal" aboveAverage="0" equalAverage="0" bottom="0" percent="0" rank="0" text="" dxfId="1">
      <formula>"Not met"</formula>
    </cfRule>
  </conditionalFormatting>
  <printOptions headings="false" gridLines="false" gridLinesSet="true" horizontalCentered="fals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&amp;L&amp;7 Sample data. All names, organizations, and figures are fictional.&amp;R&amp;7 &amp;A, 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D3F"/>
    <pageSetUpPr fitToPage="true"/>
  </sheetPr>
  <dimension ref="A1:P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3"/>
    <col collapsed="false" customWidth="true" hidden="false" outlineLevel="0" max="3" min="3" style="1" width="46"/>
    <col collapsed="false" customWidth="true" hidden="false" outlineLevel="0" max="5" min="4" style="1" width="21"/>
    <col collapsed="false" customWidth="true" hidden="false" outlineLevel="0" max="7" min="6" style="1" width="10"/>
    <col collapsed="false" customWidth="true" hidden="false" outlineLevel="0" max="8" min="8" style="1" width="12"/>
    <col collapsed="false" customWidth="true" hidden="false" outlineLevel="0" max="9" min="9" style="1" width="11"/>
    <col collapsed="false" customWidth="true" hidden="false" outlineLevel="0" max="10" min="10" style="1" width="10"/>
    <col collapsed="false" customWidth="true" hidden="false" outlineLevel="0" max="11" min="11" style="1" width="11"/>
    <col collapsed="false" customWidth="true" hidden="false" outlineLevel="0" max="12" min="12" style="1" width="3"/>
    <col collapsed="false" customWidth="true" hidden="false" outlineLevel="0" max="13" min="13" style="1" width="24"/>
    <col collapsed="false" customWidth="true" hidden="false" outlineLevel="0" max="14" min="14" style="1" width="10"/>
    <col collapsed="false" customWidth="true" hidden="false" outlineLevel="0" max="15" min="15" style="1" width="9"/>
    <col collapsed="false" customWidth="true" hidden="false" outlineLevel="0" max="16" min="16" style="1" width="10"/>
    <col collapsed="false" customWidth="true" hidden="false" outlineLevel="0" max="17" min="17" style="1" width="3"/>
  </cols>
  <sheetData>
    <row r="1" customFormat="false" ht="18.55" hidden="false" customHeight="false" outlineLevel="0" collapsed="false">
      <c r="A1" s="10" t="s">
        <v>142</v>
      </c>
    </row>
    <row r="2" customFormat="false" ht="15" hidden="false" customHeight="false" outlineLevel="0" collapsed="false">
      <c r="A2" s="3" t="s">
        <v>143</v>
      </c>
    </row>
    <row r="3" customFormat="false" ht="15" hidden="false" customHeight="false" outlineLevel="0" collapsed="false">
      <c r="A3" s="4" t="s">
        <v>2</v>
      </c>
    </row>
    <row r="5" customFormat="false" ht="15" hidden="false" customHeight="false" outlineLevel="0" collapsed="false">
      <c r="A5" s="28" t="s">
        <v>144</v>
      </c>
      <c r="D5" s="38" t="n">
        <v>46112</v>
      </c>
    </row>
    <row r="6" customFormat="false" ht="15" hidden="false" customHeight="false" outlineLevel="0" collapsed="false">
      <c r="A6" s="28" t="s">
        <v>145</v>
      </c>
      <c r="D6" s="38" t="n">
        <v>46120</v>
      </c>
    </row>
    <row r="8" customFormat="false" ht="33.75" hidden="false" customHeight="true" outlineLevel="0" collapsed="false">
      <c r="A8" s="12" t="s">
        <v>146</v>
      </c>
      <c r="B8" s="13" t="s">
        <v>147</v>
      </c>
      <c r="C8" s="13" t="s">
        <v>26</v>
      </c>
      <c r="D8" s="13" t="s">
        <v>148</v>
      </c>
      <c r="E8" s="13" t="s">
        <v>149</v>
      </c>
      <c r="F8" s="13" t="s">
        <v>150</v>
      </c>
      <c r="G8" s="13" t="s">
        <v>151</v>
      </c>
      <c r="H8" s="13" t="s">
        <v>152</v>
      </c>
      <c r="I8" s="13" t="s">
        <v>153</v>
      </c>
      <c r="J8" s="13" t="s">
        <v>154</v>
      </c>
      <c r="K8" s="13" t="s">
        <v>155</v>
      </c>
      <c r="M8" s="5" t="s">
        <v>156</v>
      </c>
    </row>
    <row r="9" customFormat="false" ht="24" hidden="false" customHeight="true" outlineLevel="0" collapsed="false">
      <c r="A9" s="39" t="n">
        <v>1</v>
      </c>
      <c r="B9" s="40" t="s">
        <v>157</v>
      </c>
      <c r="C9" s="16" t="s">
        <v>158</v>
      </c>
      <c r="D9" s="41" t="s">
        <v>30</v>
      </c>
      <c r="E9" s="41" t="s">
        <v>29</v>
      </c>
      <c r="F9" s="32" t="n">
        <v>1</v>
      </c>
      <c r="G9" s="42" t="n">
        <f aca="false">WORKDAY(MonthEnd,F9)</f>
        <v>46113</v>
      </c>
      <c r="H9" s="41" t="s">
        <v>159</v>
      </c>
      <c r="I9" s="43" t="n">
        <v>46113</v>
      </c>
      <c r="J9" s="44" t="n">
        <f aca="false">IF(H9="Complete",IF(I9="",0,MAX(0,NETWORKDAYS(G9,I9)-1)),IF(AsOf&gt;G9,NETWORKDAYS(G9,AsOf)-1,0))</f>
        <v>0</v>
      </c>
      <c r="K9" s="45" t="str">
        <f aca="false">IF(H9="Blocked","Blocked",IF(AND(H9&lt;&gt;"Complete",AsOf&gt;G9),"Overdue",IF(AND(H9="Complete",J9&gt;0),"Done late",IF(H9="Complete","Done",""))))</f>
        <v>Done</v>
      </c>
      <c r="M9" s="7" t="s">
        <v>160</v>
      </c>
      <c r="N9" s="46" t="n">
        <f aca="false">COUNTA(C9:C34)</f>
        <v>26</v>
      </c>
    </row>
    <row r="10" customFormat="false" ht="24" hidden="false" customHeight="true" outlineLevel="0" collapsed="false">
      <c r="A10" s="39" t="n">
        <v>2</v>
      </c>
      <c r="B10" s="40" t="s">
        <v>157</v>
      </c>
      <c r="C10" s="16" t="s">
        <v>161</v>
      </c>
      <c r="D10" s="41" t="s">
        <v>30</v>
      </c>
      <c r="E10" s="41"/>
      <c r="F10" s="32" t="n">
        <v>1</v>
      </c>
      <c r="G10" s="42" t="n">
        <f aca="false">WORKDAY(MonthEnd,F10)</f>
        <v>46113</v>
      </c>
      <c r="H10" s="41" t="s">
        <v>159</v>
      </c>
      <c r="I10" s="43" t="n">
        <v>46113</v>
      </c>
      <c r="J10" s="44" t="n">
        <f aca="false">IF(H10="Complete",IF(I10="",0,MAX(0,NETWORKDAYS(G10,I10)-1)),IF(AsOf&gt;G10,NETWORKDAYS(G10,AsOf)-1,0))</f>
        <v>0</v>
      </c>
      <c r="K10" s="45" t="str">
        <f aca="false">IF(H10="Blocked","Blocked",IF(AND(H10&lt;&gt;"Complete",AsOf&gt;G10),"Overdue",IF(AND(H10="Complete",J10&gt;0),"Done late",IF(H10="Complete","Done",""))))</f>
        <v>Done</v>
      </c>
      <c r="M10" s="7" t="s">
        <v>159</v>
      </c>
      <c r="N10" s="46" t="n">
        <f aca="false">COUNTIF(H9:H34,"Complete")</f>
        <v>14</v>
      </c>
    </row>
    <row r="11" customFormat="false" ht="24" hidden="false" customHeight="true" outlineLevel="0" collapsed="false">
      <c r="A11" s="39" t="n">
        <v>3</v>
      </c>
      <c r="B11" s="40" t="s">
        <v>157</v>
      </c>
      <c r="C11" s="16" t="s">
        <v>162</v>
      </c>
      <c r="D11" s="41" t="s">
        <v>29</v>
      </c>
      <c r="E11" s="41" t="s">
        <v>28</v>
      </c>
      <c r="F11" s="32" t="n">
        <v>3</v>
      </c>
      <c r="G11" s="42" t="n">
        <f aca="false">WORKDAY(MonthEnd,F11)</f>
        <v>46115</v>
      </c>
      <c r="H11" s="41" t="s">
        <v>159</v>
      </c>
      <c r="I11" s="43" t="n">
        <v>46115</v>
      </c>
      <c r="J11" s="44" t="n">
        <f aca="false">IF(H11="Complete",IF(I11="",0,MAX(0,NETWORKDAYS(G11,I11)-1)),IF(AsOf&gt;G11,NETWORKDAYS(G11,AsOf)-1,0))</f>
        <v>0</v>
      </c>
      <c r="K11" s="45" t="str">
        <f aca="false">IF(H11="Blocked","Blocked",IF(AND(H11&lt;&gt;"Complete",AsOf&gt;G11),"Overdue",IF(AND(H11="Complete",J11&gt;0),"Done late",IF(H11="Complete","Done",""))))</f>
        <v>Done</v>
      </c>
      <c r="M11" s="7" t="s">
        <v>163</v>
      </c>
      <c r="N11" s="46" t="n">
        <f aca="false">COUNTIF(H9:H34,"In progress")</f>
        <v>3</v>
      </c>
    </row>
    <row r="12" customFormat="false" ht="24" hidden="false" customHeight="true" outlineLevel="0" collapsed="false">
      <c r="A12" s="39" t="n">
        <v>4</v>
      </c>
      <c r="B12" s="40" t="s">
        <v>157</v>
      </c>
      <c r="C12" s="16" t="s">
        <v>164</v>
      </c>
      <c r="D12" s="41" t="s">
        <v>30</v>
      </c>
      <c r="E12" s="41" t="s">
        <v>29</v>
      </c>
      <c r="F12" s="32" t="n">
        <v>3</v>
      </c>
      <c r="G12" s="42" t="n">
        <f aca="false">WORKDAY(MonthEnd,F12)</f>
        <v>46115</v>
      </c>
      <c r="H12" s="41" t="s">
        <v>159</v>
      </c>
      <c r="I12" s="43" t="n">
        <v>46118</v>
      </c>
      <c r="J12" s="44" t="n">
        <f aca="false">IF(H12="Complete",IF(I12="",0,MAX(0,NETWORKDAYS(G12,I12)-1)),IF(AsOf&gt;G12,NETWORKDAYS(G12,AsOf)-1,0))</f>
        <v>1</v>
      </c>
      <c r="K12" s="45" t="str">
        <f aca="false">IF(H12="Blocked","Blocked",IF(AND(H12&lt;&gt;"Complete",AsOf&gt;G12),"Overdue",IF(AND(H12="Complete",J12&gt;0),"Done late",IF(H12="Complete","Done",""))))</f>
        <v>Done late</v>
      </c>
      <c r="M12" s="7" t="s">
        <v>165</v>
      </c>
      <c r="N12" s="46" t="n">
        <f aca="false">COUNTIF(H9:H34,"Not started")</f>
        <v>8</v>
      </c>
    </row>
    <row r="13" customFormat="false" ht="24" hidden="false" customHeight="true" outlineLevel="0" collapsed="false">
      <c r="A13" s="39" t="n">
        <v>5</v>
      </c>
      <c r="B13" s="40" t="s">
        <v>166</v>
      </c>
      <c r="C13" s="16" t="s">
        <v>167</v>
      </c>
      <c r="D13" s="41" t="s">
        <v>29</v>
      </c>
      <c r="E13" s="41" t="s">
        <v>28</v>
      </c>
      <c r="F13" s="32" t="n">
        <v>4</v>
      </c>
      <c r="G13" s="42" t="n">
        <f aca="false">WORKDAY(MonthEnd,F13)</f>
        <v>46118</v>
      </c>
      <c r="H13" s="41" t="s">
        <v>159</v>
      </c>
      <c r="I13" s="43" t="n">
        <v>46118</v>
      </c>
      <c r="J13" s="44" t="n">
        <f aca="false">IF(H13="Complete",IF(I13="",0,MAX(0,NETWORKDAYS(G13,I13)-1)),IF(AsOf&gt;G13,NETWORKDAYS(G13,AsOf)-1,0))</f>
        <v>0</v>
      </c>
      <c r="K13" s="45" t="str">
        <f aca="false">IF(H13="Blocked","Blocked",IF(AND(H13&lt;&gt;"Complete",AsOf&gt;G13),"Overdue",IF(AND(H13="Complete",J13&gt;0),"Done late",IF(H13="Complete","Done",""))))</f>
        <v>Done</v>
      </c>
      <c r="M13" s="7" t="s">
        <v>168</v>
      </c>
      <c r="N13" s="46" t="n">
        <f aca="false">COUNTIF(H9:H34,"Blocked")</f>
        <v>1</v>
      </c>
    </row>
    <row r="14" customFormat="false" ht="24" hidden="false" customHeight="true" outlineLevel="0" collapsed="false">
      <c r="A14" s="39" t="n">
        <v>6</v>
      </c>
      <c r="B14" s="40" t="s">
        <v>166</v>
      </c>
      <c r="C14" s="16" t="s">
        <v>169</v>
      </c>
      <c r="D14" s="41" t="s">
        <v>29</v>
      </c>
      <c r="E14" s="41" t="s">
        <v>31</v>
      </c>
      <c r="F14" s="32" t="n">
        <v>4</v>
      </c>
      <c r="G14" s="42" t="n">
        <f aca="false">WORKDAY(MonthEnd,F14)</f>
        <v>46118</v>
      </c>
      <c r="H14" s="41" t="s">
        <v>159</v>
      </c>
      <c r="I14" s="43" t="n">
        <v>46119</v>
      </c>
      <c r="J14" s="44" t="n">
        <f aca="false">IF(H14="Complete",IF(I14="",0,MAX(0,NETWORKDAYS(G14,I14)-1)),IF(AsOf&gt;G14,NETWORKDAYS(G14,AsOf)-1,0))</f>
        <v>1</v>
      </c>
      <c r="K14" s="45" t="str">
        <f aca="false">IF(H14="Blocked","Blocked",IF(AND(H14&lt;&gt;"Complete",AsOf&gt;G14),"Overdue",IF(AND(H14="Complete",J14&gt;0),"Done late",IF(H14="Complete","Done",""))))</f>
        <v>Done late</v>
      </c>
      <c r="M14" s="7" t="s">
        <v>170</v>
      </c>
      <c r="N14" s="47" t="n">
        <f aca="false">COUNTIF(K9:K34,"Overdue")</f>
        <v>3</v>
      </c>
    </row>
    <row r="15" customFormat="false" ht="24" hidden="false" customHeight="true" outlineLevel="0" collapsed="false">
      <c r="A15" s="39" t="n">
        <v>7</v>
      </c>
      <c r="B15" s="40" t="s">
        <v>166</v>
      </c>
      <c r="C15" s="16" t="s">
        <v>171</v>
      </c>
      <c r="D15" s="41" t="s">
        <v>31</v>
      </c>
      <c r="E15" s="41" t="s">
        <v>29</v>
      </c>
      <c r="F15" s="32" t="n">
        <v>3</v>
      </c>
      <c r="G15" s="42" t="n">
        <f aca="false">WORKDAY(MonthEnd,F15)</f>
        <v>46115</v>
      </c>
      <c r="H15" s="41" t="s">
        <v>159</v>
      </c>
      <c r="I15" s="43" t="n">
        <v>46115</v>
      </c>
      <c r="J15" s="44" t="n">
        <f aca="false">IF(H15="Complete",IF(I15="",0,MAX(0,NETWORKDAYS(G15,I15)-1)),IF(AsOf&gt;G15,NETWORKDAYS(G15,AsOf)-1,0))</f>
        <v>0</v>
      </c>
      <c r="K15" s="45" t="str">
        <f aca="false">IF(H15="Blocked","Blocked",IF(AND(H15&lt;&gt;"Complete",AsOf&gt;G15),"Overdue",IF(AND(H15="Complete",J15&gt;0),"Done late",IF(H15="Complete","Done",""))))</f>
        <v>Done</v>
      </c>
      <c r="M15" s="7" t="s">
        <v>172</v>
      </c>
      <c r="N15" s="48" t="n">
        <f aca="false">IF(N9=0,0,N10/N9)</f>
        <v>0.538461538461538</v>
      </c>
    </row>
    <row r="16" customFormat="false" ht="24" hidden="false" customHeight="true" outlineLevel="0" collapsed="false">
      <c r="A16" s="39" t="n">
        <v>8</v>
      </c>
      <c r="B16" s="40" t="s">
        <v>166</v>
      </c>
      <c r="C16" s="16" t="s">
        <v>173</v>
      </c>
      <c r="D16" s="41" t="s">
        <v>29</v>
      </c>
      <c r="E16" s="41"/>
      <c r="F16" s="32" t="n">
        <v>5</v>
      </c>
      <c r="G16" s="42" t="n">
        <f aca="false">WORKDAY(MonthEnd,F16)</f>
        <v>46119</v>
      </c>
      <c r="H16" s="41" t="s">
        <v>159</v>
      </c>
      <c r="I16" s="43" t="n">
        <v>46119</v>
      </c>
      <c r="J16" s="44" t="n">
        <f aca="false">IF(H16="Complete",IF(I16="",0,MAX(0,NETWORKDAYS(G16,I16)-1)),IF(AsOf&gt;G16,NETWORKDAYS(G16,AsOf)-1,0))</f>
        <v>0</v>
      </c>
      <c r="K16" s="45" t="str">
        <f aca="false">IF(H16="Blocked","Blocked",IF(AND(H16&lt;&gt;"Complete",AsOf&gt;G16),"Overdue",IF(AND(H16="Complete",J16&gt;0),"Done late",IF(H16="Complete","Done",""))))</f>
        <v>Done</v>
      </c>
      <c r="M16" s="7" t="s">
        <v>174</v>
      </c>
      <c r="N16" s="46" t="n">
        <f aca="false">NETWORKDAYS(MonthEnd+1,AsOf)</f>
        <v>6</v>
      </c>
    </row>
    <row r="17" customFormat="false" ht="24" hidden="false" customHeight="true" outlineLevel="0" collapsed="false">
      <c r="A17" s="39" t="n">
        <v>9</v>
      </c>
      <c r="B17" s="40" t="s">
        <v>166</v>
      </c>
      <c r="C17" s="16" t="s">
        <v>175</v>
      </c>
      <c r="D17" s="41" t="s">
        <v>30</v>
      </c>
      <c r="E17" s="41" t="s">
        <v>29</v>
      </c>
      <c r="F17" s="32" t="n">
        <v>4</v>
      </c>
      <c r="G17" s="42" t="n">
        <f aca="false">WORKDAY(MonthEnd,F17)</f>
        <v>46118</v>
      </c>
      <c r="H17" s="41" t="s">
        <v>163</v>
      </c>
      <c r="I17" s="49"/>
      <c r="J17" s="44" t="n">
        <f aca="false">IF(H17="Complete",IF(I17="",0,MAX(0,NETWORKDAYS(G17,I17)-1)),IF(AsOf&gt;G17,NETWORKDAYS(G17,AsOf)-1,0))</f>
        <v>2</v>
      </c>
      <c r="K17" s="45" t="str">
        <f aca="false">IF(H17="Blocked","Blocked",IF(AND(H17&lt;&gt;"Complete",AsOf&gt;G17),"Overdue",IF(AND(H17="Complete",J17&gt;0),"Done late",IF(H17="Complete","Done",""))))</f>
        <v>Overdue</v>
      </c>
    </row>
    <row r="18" customFormat="false" ht="24" hidden="false" customHeight="true" outlineLevel="0" collapsed="false">
      <c r="A18" s="39" t="n">
        <v>10</v>
      </c>
      <c r="B18" s="40" t="s">
        <v>176</v>
      </c>
      <c r="C18" s="16" t="s">
        <v>177</v>
      </c>
      <c r="D18" s="41" t="s">
        <v>30</v>
      </c>
      <c r="E18" s="41"/>
      <c r="F18" s="32" t="n">
        <v>2</v>
      </c>
      <c r="G18" s="42" t="n">
        <f aca="false">WORKDAY(MonthEnd,F18)</f>
        <v>46114</v>
      </c>
      <c r="H18" s="41" t="s">
        <v>159</v>
      </c>
      <c r="I18" s="43" t="n">
        <v>46114</v>
      </c>
      <c r="J18" s="44" t="n">
        <f aca="false">IF(H18="Complete",IF(I18="",0,MAX(0,NETWORKDAYS(G18,I18)-1)),IF(AsOf&gt;G18,NETWORKDAYS(G18,AsOf)-1,0))</f>
        <v>0</v>
      </c>
      <c r="K18" s="45" t="str">
        <f aca="false">IF(H18="Blocked","Blocked",IF(AND(H18&lt;&gt;"Complete",AsOf&gt;G18),"Overdue",IF(AND(H18="Complete",J18&gt;0),"Done late",IF(H18="Complete","Done",""))))</f>
        <v>Done</v>
      </c>
    </row>
    <row r="19" customFormat="false" ht="24" hidden="false" customHeight="true" outlineLevel="0" collapsed="false">
      <c r="A19" s="39" t="n">
        <v>11</v>
      </c>
      <c r="B19" s="40" t="s">
        <v>176</v>
      </c>
      <c r="C19" s="16" t="s">
        <v>178</v>
      </c>
      <c r="D19" s="41" t="s">
        <v>29</v>
      </c>
      <c r="E19" s="41"/>
      <c r="F19" s="32" t="n">
        <v>4</v>
      </c>
      <c r="G19" s="42" t="n">
        <f aca="false">WORKDAY(MonthEnd,F19)</f>
        <v>46118</v>
      </c>
      <c r="H19" s="41" t="s">
        <v>159</v>
      </c>
      <c r="I19" s="43" t="n">
        <v>46118</v>
      </c>
      <c r="J19" s="44" t="n">
        <f aca="false">IF(H19="Complete",IF(I19="",0,MAX(0,NETWORKDAYS(G19,I19)-1)),IF(AsOf&gt;G19,NETWORKDAYS(G19,AsOf)-1,0))</f>
        <v>0</v>
      </c>
      <c r="K19" s="45" t="str">
        <f aca="false">IF(H19="Blocked","Blocked",IF(AND(H19&lt;&gt;"Complete",AsOf&gt;G19),"Overdue",IF(AND(H19="Complete",J19&gt;0),"Done late",IF(H19="Complete","Done",""))))</f>
        <v>Done</v>
      </c>
      <c r="M19" s="5" t="s">
        <v>179</v>
      </c>
    </row>
    <row r="20" customFormat="false" ht="19.5" hidden="false" customHeight="true" outlineLevel="0" collapsed="false">
      <c r="A20" s="39" t="n">
        <v>12</v>
      </c>
      <c r="B20" s="40" t="s">
        <v>176</v>
      </c>
      <c r="C20" s="16" t="s">
        <v>180</v>
      </c>
      <c r="D20" s="41" t="s">
        <v>29</v>
      </c>
      <c r="E20" s="41"/>
      <c r="F20" s="32" t="n">
        <v>4</v>
      </c>
      <c r="G20" s="42" t="n">
        <f aca="false">WORKDAY(MonthEnd,F20)</f>
        <v>46118</v>
      </c>
      <c r="H20" s="41" t="s">
        <v>168</v>
      </c>
      <c r="I20" s="49"/>
      <c r="J20" s="44" t="n">
        <f aca="false">IF(H20="Complete",IF(I20="",0,MAX(0,NETWORKDAYS(G20,I20)-1)),IF(AsOf&gt;G20,NETWORKDAYS(G20,AsOf)-1,0))</f>
        <v>2</v>
      </c>
      <c r="K20" s="45" t="str">
        <f aca="false">IF(H20="Blocked","Blocked",IF(AND(H20&lt;&gt;"Complete",AsOf&gt;G20),"Overdue",IF(AND(H20="Complete",J20&gt;0),"Done late",IF(H20="Complete","Done",""))))</f>
        <v>Blocked</v>
      </c>
      <c r="M20" s="12" t="s">
        <v>148</v>
      </c>
      <c r="N20" s="13" t="s">
        <v>159</v>
      </c>
      <c r="O20" s="13" t="s">
        <v>181</v>
      </c>
      <c r="P20" s="13" t="s">
        <v>170</v>
      </c>
    </row>
    <row r="21" customFormat="false" ht="24" hidden="false" customHeight="true" outlineLevel="0" collapsed="false">
      <c r="A21" s="39" t="n">
        <v>13</v>
      </c>
      <c r="B21" s="40" t="s">
        <v>176</v>
      </c>
      <c r="C21" s="16" t="s">
        <v>182</v>
      </c>
      <c r="D21" s="41" t="s">
        <v>30</v>
      </c>
      <c r="E21" s="41" t="s">
        <v>29</v>
      </c>
      <c r="F21" s="32" t="n">
        <v>3</v>
      </c>
      <c r="G21" s="42" t="n">
        <f aca="false">WORKDAY(MonthEnd,F21)</f>
        <v>46115</v>
      </c>
      <c r="H21" s="41" t="s">
        <v>159</v>
      </c>
      <c r="I21" s="43" t="n">
        <v>46115</v>
      </c>
      <c r="J21" s="44" t="n">
        <f aca="false">IF(H21="Complete",IF(I21="",0,MAX(0,NETWORKDAYS(G21,I21)-1)),IF(AsOf&gt;G21,NETWORKDAYS(G21,AsOf)-1,0))</f>
        <v>0</v>
      </c>
      <c r="K21" s="45" t="str">
        <f aca="false">IF(H21="Blocked","Blocked",IF(AND(H21&lt;&gt;"Complete",AsOf&gt;G21),"Overdue",IF(AND(H21="Complete",J21&gt;0),"Done late",IF(H21="Complete","Done",""))))</f>
        <v>Done</v>
      </c>
      <c r="M21" s="7" t="s">
        <v>29</v>
      </c>
      <c r="N21" s="7" t="n">
        <f aca="false">COUNTIFS($D$9:$D$34,M21,$H$9:$H$34,"Complete")</f>
        <v>5</v>
      </c>
      <c r="O21" s="7" t="n">
        <f aca="false">COUNTIFS($D$9:$D$34,M21,$H$9:$H$34,"&lt;&gt;Complete")</f>
        <v>10</v>
      </c>
      <c r="P21" s="50" t="n">
        <f aca="false">COUNTIFS($D$9:$D$34,M21,$K$9:$K$34,"Overdue")</f>
        <v>2</v>
      </c>
    </row>
    <row r="22" customFormat="false" ht="24" hidden="false" customHeight="true" outlineLevel="0" collapsed="false">
      <c r="A22" s="39" t="n">
        <v>14</v>
      </c>
      <c r="B22" s="40" t="s">
        <v>176</v>
      </c>
      <c r="C22" s="16" t="s">
        <v>183</v>
      </c>
      <c r="D22" s="41" t="s">
        <v>30</v>
      </c>
      <c r="E22" s="41" t="s">
        <v>29</v>
      </c>
      <c r="F22" s="32" t="n">
        <v>3</v>
      </c>
      <c r="G22" s="42" t="n">
        <f aca="false">WORKDAY(MonthEnd,F22)</f>
        <v>46115</v>
      </c>
      <c r="H22" s="41" t="s">
        <v>159</v>
      </c>
      <c r="I22" s="43" t="n">
        <v>46115</v>
      </c>
      <c r="J22" s="44" t="n">
        <f aca="false">IF(H22="Complete",IF(I22="",0,MAX(0,NETWORKDAYS(G22,I22)-1)),IF(AsOf&gt;G22,NETWORKDAYS(G22,AsOf)-1,0))</f>
        <v>0</v>
      </c>
      <c r="K22" s="45" t="str">
        <f aca="false">IF(H22="Blocked","Blocked",IF(AND(H22&lt;&gt;"Complete",AsOf&gt;G22),"Overdue",IF(AND(H22="Complete",J22&gt;0),"Done late",IF(H22="Complete","Done",""))))</f>
        <v>Done</v>
      </c>
      <c r="M22" s="7" t="s">
        <v>30</v>
      </c>
      <c r="N22" s="7" t="n">
        <f aca="false">COUNTIFS($D$9:$D$34,M22,$H$9:$H$34,"Complete")</f>
        <v>8</v>
      </c>
      <c r="O22" s="7" t="n">
        <f aca="false">COUNTIFS($D$9:$D$34,M22,$H$9:$H$34,"&lt;&gt;Complete")</f>
        <v>1</v>
      </c>
      <c r="P22" s="50" t="n">
        <f aca="false">COUNTIFS($D$9:$D$34,M22,$K$9:$K$34,"Overdue")</f>
        <v>1</v>
      </c>
    </row>
    <row r="23" customFormat="false" ht="24" hidden="false" customHeight="true" outlineLevel="0" collapsed="false">
      <c r="A23" s="39" t="n">
        <v>15</v>
      </c>
      <c r="B23" s="40" t="s">
        <v>176</v>
      </c>
      <c r="C23" s="16" t="s">
        <v>184</v>
      </c>
      <c r="D23" s="41" t="s">
        <v>29</v>
      </c>
      <c r="E23" s="41"/>
      <c r="F23" s="32" t="n">
        <v>5</v>
      </c>
      <c r="G23" s="42" t="n">
        <f aca="false">WORKDAY(MonthEnd,F23)</f>
        <v>46119</v>
      </c>
      <c r="H23" s="41" t="s">
        <v>163</v>
      </c>
      <c r="I23" s="49"/>
      <c r="J23" s="44" t="n">
        <f aca="false">IF(H23="Complete",IF(I23="",0,MAX(0,NETWORKDAYS(G23,I23)-1)),IF(AsOf&gt;G23,NETWORKDAYS(G23,AsOf)-1,0))</f>
        <v>1</v>
      </c>
      <c r="K23" s="45" t="str">
        <f aca="false">IF(H23="Blocked","Blocked",IF(AND(H23&lt;&gt;"Complete",AsOf&gt;G23),"Overdue",IF(AND(H23="Complete",J23&gt;0),"Done late",IF(H23="Complete","Done",""))))</f>
        <v>Overdue</v>
      </c>
      <c r="M23" s="7" t="s">
        <v>31</v>
      </c>
      <c r="N23" s="7" t="n">
        <f aca="false">COUNTIFS($D$9:$D$34,M23,$H$9:$H$34,"Complete")</f>
        <v>1</v>
      </c>
      <c r="O23" s="7" t="n">
        <f aca="false">COUNTIFS($D$9:$D$34,M23,$H$9:$H$34,"&lt;&gt;Complete")</f>
        <v>0</v>
      </c>
      <c r="P23" s="50" t="n">
        <f aca="false">COUNTIFS($D$9:$D$34,M23,$K$9:$K$34,"Overdue")</f>
        <v>0</v>
      </c>
    </row>
    <row r="24" customFormat="false" ht="24" hidden="false" customHeight="true" outlineLevel="0" collapsed="false">
      <c r="A24" s="39" t="n">
        <v>16</v>
      </c>
      <c r="B24" s="40" t="s">
        <v>185</v>
      </c>
      <c r="C24" s="16" t="s">
        <v>186</v>
      </c>
      <c r="D24" s="41" t="s">
        <v>29</v>
      </c>
      <c r="E24" s="41"/>
      <c r="F24" s="32" t="n">
        <v>5</v>
      </c>
      <c r="G24" s="42" t="n">
        <f aca="false">WORKDAY(MonthEnd,F24)</f>
        <v>46119</v>
      </c>
      <c r="H24" s="41" t="s">
        <v>165</v>
      </c>
      <c r="I24" s="49"/>
      <c r="J24" s="44" t="n">
        <f aca="false">IF(H24="Complete",IF(I24="",0,MAX(0,NETWORKDAYS(G24,I24)-1)),IF(AsOf&gt;G24,NETWORKDAYS(G24,AsOf)-1,0))</f>
        <v>1</v>
      </c>
      <c r="K24" s="45" t="str">
        <f aca="false">IF(H24="Blocked","Blocked",IF(AND(H24&lt;&gt;"Complete",AsOf&gt;G24),"Overdue",IF(AND(H24="Complete",J24&gt;0),"Done late",IF(H24="Complete","Done",""))))</f>
        <v>Overdue</v>
      </c>
      <c r="M24" s="7" t="s">
        <v>28</v>
      </c>
      <c r="N24" s="7" t="n">
        <f aca="false">COUNTIFS($D$9:$D$34,M24,$H$9:$H$34,"Complete")</f>
        <v>0</v>
      </c>
      <c r="O24" s="7" t="n">
        <f aca="false">COUNTIFS($D$9:$D$34,M24,$H$9:$H$34,"&lt;&gt;Complete")</f>
        <v>1</v>
      </c>
      <c r="P24" s="50" t="n">
        <f aca="false">COUNTIFS($D$9:$D$34,M24,$K$9:$K$34,"Overdue")</f>
        <v>0</v>
      </c>
    </row>
    <row r="25" customFormat="false" ht="24" hidden="false" customHeight="true" outlineLevel="0" collapsed="false">
      <c r="A25" s="39" t="n">
        <v>17</v>
      </c>
      <c r="B25" s="40" t="s">
        <v>185</v>
      </c>
      <c r="C25" s="16" t="s">
        <v>187</v>
      </c>
      <c r="D25" s="41" t="s">
        <v>30</v>
      </c>
      <c r="E25" s="41" t="s">
        <v>29</v>
      </c>
      <c r="F25" s="32" t="n">
        <v>5</v>
      </c>
      <c r="G25" s="42" t="n">
        <f aca="false">WORKDAY(MonthEnd,F25)</f>
        <v>46119</v>
      </c>
      <c r="H25" s="41" t="s">
        <v>159</v>
      </c>
      <c r="I25" s="43" t="n">
        <v>46120</v>
      </c>
      <c r="J25" s="44" t="n">
        <f aca="false">IF(H25="Complete",IF(I25="",0,MAX(0,NETWORKDAYS(G25,I25)-1)),IF(AsOf&gt;G25,NETWORKDAYS(G25,AsOf)-1,0))</f>
        <v>1</v>
      </c>
      <c r="K25" s="45" t="str">
        <f aca="false">IF(H25="Blocked","Blocked",IF(AND(H25&lt;&gt;"Complete",AsOf&gt;G25),"Overdue",IF(AND(H25="Complete",J25&gt;0),"Done late",IF(H25="Complete","Done",""))))</f>
        <v>Done late</v>
      </c>
    </row>
    <row r="26" customFormat="false" ht="24" hidden="false" customHeight="true" outlineLevel="0" collapsed="false">
      <c r="A26" s="39" t="n">
        <v>18</v>
      </c>
      <c r="B26" s="40" t="s">
        <v>185</v>
      </c>
      <c r="C26" s="16" t="s">
        <v>188</v>
      </c>
      <c r="D26" s="41" t="s">
        <v>29</v>
      </c>
      <c r="E26" s="41"/>
      <c r="F26" s="32" t="n">
        <v>6</v>
      </c>
      <c r="G26" s="42" t="n">
        <f aca="false">WORKDAY(MonthEnd,F26)</f>
        <v>46120</v>
      </c>
      <c r="H26" s="41" t="s">
        <v>165</v>
      </c>
      <c r="I26" s="49"/>
      <c r="J26" s="44" t="n">
        <f aca="false">IF(H26="Complete",IF(I26="",0,MAX(0,NETWORKDAYS(G26,I26)-1)),IF(AsOf&gt;G26,NETWORKDAYS(G26,AsOf)-1,0))</f>
        <v>0</v>
      </c>
      <c r="K26" s="45" t="str">
        <f aca="false">IF(H26="Blocked","Blocked",IF(AND(H26&lt;&gt;"Complete",AsOf&gt;G26),"Overdue",IF(AND(H26="Complete",J26&gt;0),"Done late",IF(H26="Complete","Done",""))))</f>
        <v/>
      </c>
    </row>
    <row r="27" customFormat="false" ht="24" hidden="false" customHeight="true" outlineLevel="0" collapsed="false">
      <c r="A27" s="39" t="n">
        <v>19</v>
      </c>
      <c r="B27" s="40" t="s">
        <v>185</v>
      </c>
      <c r="C27" s="16" t="s">
        <v>189</v>
      </c>
      <c r="D27" s="41" t="s">
        <v>29</v>
      </c>
      <c r="E27" s="41" t="s">
        <v>28</v>
      </c>
      <c r="F27" s="32" t="n">
        <v>6</v>
      </c>
      <c r="G27" s="42" t="n">
        <f aca="false">WORKDAY(MonthEnd,F27)</f>
        <v>46120</v>
      </c>
      <c r="H27" s="41" t="s">
        <v>163</v>
      </c>
      <c r="I27" s="49"/>
      <c r="J27" s="44" t="n">
        <f aca="false">IF(H27="Complete",IF(I27="",0,MAX(0,NETWORKDAYS(G27,I27)-1)),IF(AsOf&gt;G27,NETWORKDAYS(G27,AsOf)-1,0))</f>
        <v>0</v>
      </c>
      <c r="K27" s="45" t="str">
        <f aca="false">IF(H27="Blocked","Blocked",IF(AND(H27&lt;&gt;"Complete",AsOf&gt;G27),"Overdue",IF(AND(H27="Complete",J27&gt;0),"Done late",IF(H27="Complete","Done",""))))</f>
        <v/>
      </c>
    </row>
    <row r="28" customFormat="false" ht="24" hidden="false" customHeight="true" outlineLevel="0" collapsed="false">
      <c r="A28" s="39" t="n">
        <v>20</v>
      </c>
      <c r="B28" s="40" t="s">
        <v>185</v>
      </c>
      <c r="C28" s="16" t="s">
        <v>190</v>
      </c>
      <c r="D28" s="41" t="s">
        <v>30</v>
      </c>
      <c r="E28" s="41" t="s">
        <v>29</v>
      </c>
      <c r="F28" s="32" t="n">
        <v>5</v>
      </c>
      <c r="G28" s="42" t="n">
        <f aca="false">WORKDAY(MonthEnd,F28)</f>
        <v>46119</v>
      </c>
      <c r="H28" s="41" t="s">
        <v>159</v>
      </c>
      <c r="I28" s="43" t="n">
        <v>46119</v>
      </c>
      <c r="J28" s="44" t="n">
        <f aca="false">IF(H28="Complete",IF(I28="",0,MAX(0,NETWORKDAYS(G28,I28)-1)),IF(AsOf&gt;G28,NETWORKDAYS(G28,AsOf)-1,0))</f>
        <v>0</v>
      </c>
      <c r="K28" s="45" t="str">
        <f aca="false">IF(H28="Blocked","Blocked",IF(AND(H28&lt;&gt;"Complete",AsOf&gt;G28),"Overdue",IF(AND(H28="Complete",J28&gt;0),"Done late",IF(H28="Complete","Done",""))))</f>
        <v>Done</v>
      </c>
    </row>
    <row r="29" customFormat="false" ht="24" hidden="false" customHeight="true" outlineLevel="0" collapsed="false">
      <c r="A29" s="39" t="n">
        <v>21</v>
      </c>
      <c r="B29" s="40" t="s">
        <v>80</v>
      </c>
      <c r="C29" s="16" t="s">
        <v>191</v>
      </c>
      <c r="D29" s="41" t="s">
        <v>29</v>
      </c>
      <c r="E29" s="41"/>
      <c r="F29" s="32" t="n">
        <v>7</v>
      </c>
      <c r="G29" s="42" t="n">
        <f aca="false">WORKDAY(MonthEnd,F29)</f>
        <v>46121</v>
      </c>
      <c r="H29" s="41" t="s">
        <v>165</v>
      </c>
      <c r="I29" s="49"/>
      <c r="J29" s="44" t="n">
        <f aca="false">IF(H29="Complete",IF(I29="",0,MAX(0,NETWORKDAYS(G29,I29)-1)),IF(AsOf&gt;G29,NETWORKDAYS(G29,AsOf)-1,0))</f>
        <v>0</v>
      </c>
      <c r="K29" s="45" t="str">
        <f aca="false">IF(H29="Blocked","Blocked",IF(AND(H29&lt;&gt;"Complete",AsOf&gt;G29),"Overdue",IF(AND(H29="Complete",J29&gt;0),"Done late",IF(H29="Complete","Done",""))))</f>
        <v/>
      </c>
    </row>
    <row r="30" customFormat="false" ht="24" hidden="false" customHeight="true" outlineLevel="0" collapsed="false">
      <c r="A30" s="39" t="n">
        <v>22</v>
      </c>
      <c r="B30" s="40" t="s">
        <v>80</v>
      </c>
      <c r="C30" s="16" t="s">
        <v>192</v>
      </c>
      <c r="D30" s="41" t="s">
        <v>29</v>
      </c>
      <c r="E30" s="41" t="s">
        <v>28</v>
      </c>
      <c r="F30" s="32" t="n">
        <v>8</v>
      </c>
      <c r="G30" s="42" t="n">
        <f aca="false">WORKDAY(MonthEnd,F30)</f>
        <v>46122</v>
      </c>
      <c r="H30" s="41" t="s">
        <v>165</v>
      </c>
      <c r="I30" s="49"/>
      <c r="J30" s="44" t="n">
        <f aca="false">IF(H30="Complete",IF(I30="",0,MAX(0,NETWORKDAYS(G30,I30)-1)),IF(AsOf&gt;G30,NETWORKDAYS(G30,AsOf)-1,0))</f>
        <v>0</v>
      </c>
      <c r="K30" s="45" t="str">
        <f aca="false">IF(H30="Blocked","Blocked",IF(AND(H30&lt;&gt;"Complete",AsOf&gt;G30),"Overdue",IF(AND(H30="Complete",J30&gt;0),"Done late",IF(H30="Complete","Done",""))))</f>
        <v/>
      </c>
    </row>
    <row r="31" customFormat="false" ht="24" hidden="false" customHeight="true" outlineLevel="0" collapsed="false">
      <c r="A31" s="39" t="n">
        <v>23</v>
      </c>
      <c r="B31" s="40" t="s">
        <v>80</v>
      </c>
      <c r="C31" s="16" t="s">
        <v>193</v>
      </c>
      <c r="D31" s="41" t="s">
        <v>29</v>
      </c>
      <c r="E31" s="41"/>
      <c r="F31" s="32" t="n">
        <v>8</v>
      </c>
      <c r="G31" s="42" t="n">
        <f aca="false">WORKDAY(MonthEnd,F31)</f>
        <v>46122</v>
      </c>
      <c r="H31" s="41" t="s">
        <v>165</v>
      </c>
      <c r="I31" s="49"/>
      <c r="J31" s="44" t="n">
        <f aca="false">IF(H31="Complete",IF(I31="",0,MAX(0,NETWORKDAYS(G31,I31)-1)),IF(AsOf&gt;G31,NETWORKDAYS(G31,AsOf)-1,0))</f>
        <v>0</v>
      </c>
      <c r="K31" s="45" t="str">
        <f aca="false">IF(H31="Blocked","Blocked",IF(AND(H31&lt;&gt;"Complete",AsOf&gt;G31),"Overdue",IF(AND(H31="Complete",J31&gt;0),"Done late",IF(H31="Complete","Done",""))))</f>
        <v/>
      </c>
    </row>
    <row r="32" customFormat="false" ht="24" hidden="false" customHeight="true" outlineLevel="0" collapsed="false">
      <c r="A32" s="39" t="n">
        <v>24</v>
      </c>
      <c r="B32" s="40" t="s">
        <v>194</v>
      </c>
      <c r="C32" s="16" t="s">
        <v>195</v>
      </c>
      <c r="D32" s="41" t="s">
        <v>29</v>
      </c>
      <c r="E32" s="41" t="s">
        <v>28</v>
      </c>
      <c r="F32" s="32" t="n">
        <v>9</v>
      </c>
      <c r="G32" s="42" t="n">
        <f aca="false">WORKDAY(MonthEnd,F32)</f>
        <v>46125</v>
      </c>
      <c r="H32" s="41" t="s">
        <v>165</v>
      </c>
      <c r="I32" s="49"/>
      <c r="J32" s="44" t="n">
        <f aca="false">IF(H32="Complete",IF(I32="",0,MAX(0,NETWORKDAYS(G32,I32)-1)),IF(AsOf&gt;G32,NETWORKDAYS(G32,AsOf)-1,0))</f>
        <v>0</v>
      </c>
      <c r="K32" s="45" t="str">
        <f aca="false">IF(H32="Blocked","Blocked",IF(AND(H32&lt;&gt;"Complete",AsOf&gt;G32),"Overdue",IF(AND(H32="Complete",J32&gt;0),"Done late",IF(H32="Complete","Done",""))))</f>
        <v/>
      </c>
    </row>
    <row r="33" customFormat="false" ht="24" hidden="false" customHeight="true" outlineLevel="0" collapsed="false">
      <c r="A33" s="39" t="n">
        <v>25</v>
      </c>
      <c r="B33" s="40" t="s">
        <v>194</v>
      </c>
      <c r="C33" s="16" t="s">
        <v>196</v>
      </c>
      <c r="D33" s="41" t="s">
        <v>28</v>
      </c>
      <c r="E33" s="41" t="s">
        <v>34</v>
      </c>
      <c r="F33" s="32" t="n">
        <v>10</v>
      </c>
      <c r="G33" s="42" t="n">
        <f aca="false">WORKDAY(MonthEnd,F33)</f>
        <v>46126</v>
      </c>
      <c r="H33" s="41" t="s">
        <v>165</v>
      </c>
      <c r="I33" s="49"/>
      <c r="J33" s="44" t="n">
        <f aca="false">IF(H33="Complete",IF(I33="",0,MAX(0,NETWORKDAYS(G33,I33)-1)),IF(AsOf&gt;G33,NETWORKDAYS(G33,AsOf)-1,0))</f>
        <v>0</v>
      </c>
      <c r="K33" s="45" t="str">
        <f aca="false">IF(H33="Blocked","Blocked",IF(AND(H33&lt;&gt;"Complete",AsOf&gt;G33),"Overdue",IF(AND(H33="Complete",J33&gt;0),"Done late",IF(H33="Complete","Done",""))))</f>
        <v/>
      </c>
    </row>
    <row r="34" customFormat="false" ht="24" hidden="false" customHeight="true" outlineLevel="0" collapsed="false">
      <c r="A34" s="39" t="n">
        <v>26</v>
      </c>
      <c r="B34" s="40" t="s">
        <v>194</v>
      </c>
      <c r="C34" s="16" t="s">
        <v>197</v>
      </c>
      <c r="D34" s="41" t="s">
        <v>29</v>
      </c>
      <c r="E34" s="41"/>
      <c r="F34" s="32" t="n">
        <v>10</v>
      </c>
      <c r="G34" s="42" t="n">
        <f aca="false">WORKDAY(MonthEnd,F34)</f>
        <v>46126</v>
      </c>
      <c r="H34" s="41" t="s">
        <v>165</v>
      </c>
      <c r="I34" s="49"/>
      <c r="J34" s="44" t="n">
        <f aca="false">IF(H34="Complete",IF(I34="",0,MAX(0,NETWORKDAYS(G34,I34)-1)),IF(AsOf&gt;G34,NETWORKDAYS(G34,AsOf)-1,0))</f>
        <v>0</v>
      </c>
      <c r="K34" s="45" t="str">
        <f aca="false">IF(H34="Blocked","Blocked",IF(AND(H34&lt;&gt;"Complete",AsOf&gt;G34),"Overdue",IF(AND(H34="Complete",J34&gt;0),"Done late",IF(H34="Complete","Done",""))))</f>
        <v/>
      </c>
    </row>
  </sheetData>
  <conditionalFormatting sqref="K9:K34">
    <cfRule type="cellIs" priority="2" operator="equal" aboveAverage="0" equalAverage="0" bottom="0" percent="0" rank="0" text="" dxfId="1">
      <formula>"Overdue"</formula>
    </cfRule>
    <cfRule type="cellIs" priority="3" operator="equal" aboveAverage="0" equalAverage="0" bottom="0" percent="0" rank="0" text="" dxfId="4">
      <formula>"Blocked"</formula>
    </cfRule>
    <cfRule type="cellIs" priority="4" operator="equal" aboveAverage="0" equalAverage="0" bottom="0" percent="0" rank="0" text="" dxfId="5">
      <formula>"Done late"</formula>
    </cfRule>
    <cfRule type="cellIs" priority="5" operator="equal" aboveAverage="0" equalAverage="0" bottom="0" percent="0" rank="0" text="" dxfId="6">
      <formula>"Done"</formula>
    </cfRule>
  </conditionalFormatting>
  <conditionalFormatting sqref="A9:J34">
    <cfRule type="expression" priority="6" aboveAverage="0" equalAverage="0" bottom="0" percent="0" rank="0" text="" dxfId="7">
      <formula>$H9="Complete"</formula>
    </cfRule>
  </conditionalFormatting>
  <dataValidations count="2">
    <dataValidation allowBlank="true" errorStyle="stop" operator="between" showDropDown="false" showErrorMessage="false" showInputMessage="false" sqref="D9:E34" type="list">
      <formula1>RoleList</formula1>
      <formula2>0</formula2>
    </dataValidation>
    <dataValidation allowBlank="true" errorStyle="stop" operator="between" showDropDown="false" showErrorMessage="false" showInputMessage="false" sqref="H9:H34" type="list">
      <formula1>StatusList</formula1>
      <formula2>0</formula2>
    </dataValidation>
  </dataValidations>
  <printOptions headings="false" gridLines="false" gridLinesSet="true" horizontalCentered="fals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&amp;L&amp;7 Sample data. All names, organizations, and figures are fictional.&amp;R&amp;7 &amp;A, page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D3F"/>
    <pageSetUpPr fitToPage="true"/>
  </sheetPr>
  <dimension ref="A1:F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22"/>
    <col collapsed="false" customWidth="true" hidden="false" outlineLevel="0" max="3" min="3" style="1" width="13"/>
    <col collapsed="false" customWidth="true" hidden="false" outlineLevel="0" max="4" min="4" style="1" width="24"/>
    <col collapsed="false" customWidth="true" hidden="false" outlineLevel="0" max="5" min="5" style="1" width="20"/>
    <col collapsed="false" customWidth="true" hidden="false" outlineLevel="0" max="6" min="6" style="1" width="52"/>
  </cols>
  <sheetData>
    <row r="1" customFormat="false" ht="18.55" hidden="false" customHeight="false" outlineLevel="0" collapsed="false">
      <c r="A1" s="10" t="s">
        <v>198</v>
      </c>
    </row>
    <row r="2" customFormat="false" ht="15" hidden="false" customHeight="false" outlineLevel="0" collapsed="false">
      <c r="A2" s="3" t="s">
        <v>199</v>
      </c>
    </row>
    <row r="3" customFormat="false" ht="15" hidden="false" customHeight="false" outlineLevel="0" collapsed="false">
      <c r="A3" s="4" t="s">
        <v>2</v>
      </c>
    </row>
    <row r="5" customFormat="false" ht="24" hidden="false" customHeight="true" outlineLevel="0" collapsed="false">
      <c r="A5" s="12" t="s">
        <v>200</v>
      </c>
      <c r="B5" s="13" t="s">
        <v>201</v>
      </c>
      <c r="C5" s="13" t="s">
        <v>202</v>
      </c>
      <c r="D5" s="13" t="s">
        <v>203</v>
      </c>
      <c r="E5" s="13" t="s">
        <v>204</v>
      </c>
      <c r="F5" s="13" t="s">
        <v>205</v>
      </c>
    </row>
    <row r="6" customFormat="false" ht="21.75" hidden="false" customHeight="true" outlineLevel="0" collapsed="false">
      <c r="A6" s="51" t="s">
        <v>206</v>
      </c>
      <c r="B6" s="52" t="n">
        <v>0</v>
      </c>
      <c r="C6" s="52" t="n">
        <v>2500</v>
      </c>
      <c r="D6" s="53" t="s">
        <v>207</v>
      </c>
      <c r="E6" s="16"/>
      <c r="F6" s="54" t="s">
        <v>208</v>
      </c>
    </row>
    <row r="7" customFormat="false" ht="21.75" hidden="false" customHeight="true" outlineLevel="0" collapsed="false">
      <c r="A7" s="51"/>
      <c r="B7" s="52" t="n">
        <v>2500.01</v>
      </c>
      <c r="C7" s="52" t="n">
        <v>10000</v>
      </c>
      <c r="D7" s="53" t="s">
        <v>29</v>
      </c>
      <c r="E7" s="16"/>
      <c r="F7" s="54" t="s">
        <v>209</v>
      </c>
    </row>
    <row r="8" customFormat="false" ht="21.75" hidden="false" customHeight="true" outlineLevel="0" collapsed="false">
      <c r="A8" s="51"/>
      <c r="B8" s="52" t="n">
        <v>10000.01</v>
      </c>
      <c r="C8" s="52" t="n">
        <v>25000</v>
      </c>
      <c r="D8" s="53" t="s">
        <v>28</v>
      </c>
      <c r="E8" s="16"/>
      <c r="F8" s="54" t="s">
        <v>210</v>
      </c>
    </row>
    <row r="9" customFormat="false" ht="21.75" hidden="false" customHeight="true" outlineLevel="0" collapsed="false">
      <c r="A9" s="51"/>
      <c r="B9" s="52" t="n">
        <v>25000.01</v>
      </c>
      <c r="C9" s="52" t="s">
        <v>211</v>
      </c>
      <c r="D9" s="53" t="s">
        <v>28</v>
      </c>
      <c r="E9" s="16" t="s">
        <v>34</v>
      </c>
      <c r="F9" s="54" t="s">
        <v>212</v>
      </c>
    </row>
    <row r="10" customFormat="false" ht="21.75" hidden="false" customHeight="true" outlineLevel="0" collapsed="false">
      <c r="A10" s="55" t="s">
        <v>213</v>
      </c>
      <c r="B10" s="56" t="n">
        <v>0</v>
      </c>
      <c r="C10" s="56" t="n">
        <v>5000</v>
      </c>
      <c r="D10" s="57" t="s">
        <v>28</v>
      </c>
      <c r="E10" s="23"/>
      <c r="F10" s="58" t="s">
        <v>214</v>
      </c>
    </row>
    <row r="11" customFormat="false" ht="21.75" hidden="false" customHeight="true" outlineLevel="0" collapsed="false">
      <c r="A11" s="51"/>
      <c r="B11" s="52" t="n">
        <v>5000.01</v>
      </c>
      <c r="C11" s="52" t="s">
        <v>211</v>
      </c>
      <c r="D11" s="53" t="s">
        <v>215</v>
      </c>
      <c r="E11" s="16"/>
      <c r="F11" s="54" t="s">
        <v>216</v>
      </c>
    </row>
    <row r="12" customFormat="false" ht="21.75" hidden="false" customHeight="true" outlineLevel="0" collapsed="false">
      <c r="A12" s="55" t="s">
        <v>217</v>
      </c>
      <c r="B12" s="56" t="n">
        <v>0</v>
      </c>
      <c r="C12" s="56" t="n">
        <v>50000</v>
      </c>
      <c r="D12" s="57" t="s">
        <v>28</v>
      </c>
      <c r="E12" s="23"/>
      <c r="F12" s="58" t="s">
        <v>218</v>
      </c>
    </row>
    <row r="13" customFormat="false" ht="21.75" hidden="false" customHeight="true" outlineLevel="0" collapsed="false">
      <c r="A13" s="51"/>
      <c r="B13" s="52" t="n">
        <v>50000.01</v>
      </c>
      <c r="C13" s="52" t="s">
        <v>211</v>
      </c>
      <c r="D13" s="53" t="s">
        <v>219</v>
      </c>
      <c r="E13" s="16"/>
      <c r="F13" s="54" t="s">
        <v>220</v>
      </c>
    </row>
    <row r="14" customFormat="false" ht="21.75" hidden="false" customHeight="true" outlineLevel="0" collapsed="false">
      <c r="A14" s="55" t="s">
        <v>221</v>
      </c>
      <c r="B14" s="56" t="n">
        <v>0</v>
      </c>
      <c r="C14" s="56" t="n">
        <v>5000</v>
      </c>
      <c r="D14" s="57" t="s">
        <v>222</v>
      </c>
      <c r="E14" s="23"/>
      <c r="F14" s="58" t="s">
        <v>223</v>
      </c>
    </row>
    <row r="15" customFormat="false" ht="21.75" hidden="false" customHeight="true" outlineLevel="0" collapsed="false">
      <c r="A15" s="51"/>
      <c r="B15" s="52" t="n">
        <v>5000.01</v>
      </c>
      <c r="C15" s="52" t="s">
        <v>211</v>
      </c>
      <c r="D15" s="53" t="s">
        <v>224</v>
      </c>
      <c r="E15" s="16"/>
      <c r="F15" s="54" t="s">
        <v>225</v>
      </c>
    </row>
    <row r="16" customFormat="false" ht="21.75" hidden="false" customHeight="true" outlineLevel="0" collapsed="false">
      <c r="A16" s="55" t="s">
        <v>226</v>
      </c>
      <c r="B16" s="56" t="n">
        <v>0</v>
      </c>
      <c r="C16" s="56" t="s">
        <v>211</v>
      </c>
      <c r="D16" s="57" t="s">
        <v>28</v>
      </c>
      <c r="E16" s="23"/>
      <c r="F16" s="58" t="s">
        <v>227</v>
      </c>
    </row>
    <row r="17" customFormat="false" ht="21.75" hidden="false" customHeight="true" outlineLevel="0" collapsed="false">
      <c r="A17" s="55" t="s">
        <v>57</v>
      </c>
      <c r="B17" s="56" t="n">
        <v>0</v>
      </c>
      <c r="C17" s="56" t="n">
        <v>25000</v>
      </c>
      <c r="D17" s="57" t="s">
        <v>29</v>
      </c>
      <c r="E17" s="23"/>
      <c r="F17" s="58" t="s">
        <v>228</v>
      </c>
    </row>
    <row r="18" customFormat="false" ht="21.75" hidden="false" customHeight="true" outlineLevel="0" collapsed="false">
      <c r="A18" s="51"/>
      <c r="B18" s="52" t="n">
        <v>25000.01</v>
      </c>
      <c r="C18" s="52" t="s">
        <v>211</v>
      </c>
      <c r="D18" s="53" t="s">
        <v>29</v>
      </c>
      <c r="E18" s="16" t="s">
        <v>28</v>
      </c>
      <c r="F18" s="54" t="s">
        <v>229</v>
      </c>
    </row>
    <row r="19" customFormat="false" ht="21.75" hidden="false" customHeight="true" outlineLevel="0" collapsed="false">
      <c r="A19" s="55" t="s">
        <v>230</v>
      </c>
      <c r="B19" s="56" t="n">
        <v>0</v>
      </c>
      <c r="C19" s="56" t="n">
        <v>2500</v>
      </c>
      <c r="D19" s="57" t="s">
        <v>28</v>
      </c>
      <c r="E19" s="23"/>
      <c r="F19" s="58" t="s">
        <v>231</v>
      </c>
    </row>
    <row r="20" customFormat="false" ht="21.75" hidden="false" customHeight="true" outlineLevel="0" collapsed="false">
      <c r="A20" s="51"/>
      <c r="B20" s="52" t="n">
        <v>2500.01</v>
      </c>
      <c r="C20" s="52" t="s">
        <v>211</v>
      </c>
      <c r="D20" s="53" t="s">
        <v>215</v>
      </c>
      <c r="E20" s="16"/>
      <c r="F20" s="54"/>
    </row>
    <row r="22" customFormat="false" ht="15" hidden="false" customHeight="false" outlineLevel="0" collapsed="false">
      <c r="A22" s="5" t="s">
        <v>232</v>
      </c>
    </row>
    <row r="23" customFormat="false" ht="15" hidden="false" customHeight="false" outlineLevel="0" collapsed="false">
      <c r="A23" s="7" t="s">
        <v>233</v>
      </c>
      <c r="B23" s="59" t="n">
        <v>12500</v>
      </c>
    </row>
    <row r="24" customFormat="false" ht="15" hidden="false" customHeight="false" outlineLevel="0" collapsed="false">
      <c r="A24" s="7" t="s">
        <v>234</v>
      </c>
      <c r="B24" s="60" t="s">
        <v>235</v>
      </c>
    </row>
    <row r="25" customFormat="false" ht="15" hidden="false" customHeight="false" outlineLevel="0" collapsed="false">
      <c r="A25" s="28" t="s">
        <v>236</v>
      </c>
      <c r="B25" s="61" t="str">
        <f aca="false">IF(B24="Yes",INDEX(BudApprover,MATCH(B23,BudFrom,1)),INDEX(UnbApprover,MATCH(B23,UnbFrom,1)))</f>
        <v>Executive Director</v>
      </c>
    </row>
    <row r="26" customFormat="false" ht="15" hidden="false" customHeight="false" outlineLevel="0" collapsed="false">
      <c r="A26" s="28" t="s">
        <v>237</v>
      </c>
      <c r="B26" s="62" t="n">
        <f aca="false">IF(B23&gt;TwoSigLimit,2,1)</f>
        <v>2</v>
      </c>
    </row>
  </sheetData>
  <dataValidations count="1">
    <dataValidation allowBlank="false" errorStyle="stop" operator="between" showDropDown="false" showErrorMessage="false" showInputMessage="false" sqref="B24" type="list">
      <formula1>YesNo</formula1>
      <formula2>0</formula2>
    </dataValidation>
  </dataValidations>
  <printOptions headings="false" gridLines="false" gridLinesSet="true" horizontalCentered="fals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&amp;L&amp;7 Sample data. All names, organizations, and figures are fictional.&amp;R&amp;7 &amp;A, 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D3F"/>
    <pageSetUpPr fitToPage="true"/>
  </sheetPr>
  <dimension ref="A1:T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"/>
    <col collapsed="false" customWidth="true" hidden="false" outlineLevel="0" max="2" min="2" style="1" width="10"/>
    <col collapsed="false" customWidth="true" hidden="false" outlineLevel="0" max="3" min="3" style="1" width="27"/>
    <col collapsed="false" customWidth="true" hidden="false" outlineLevel="0" max="4" min="4" style="1" width="34"/>
    <col collapsed="false" customWidth="true" hidden="false" outlineLevel="0" max="5" min="5" style="1" width="20"/>
    <col collapsed="false" customWidth="true" hidden="false" outlineLevel="0" max="6" min="6" style="1" width="8"/>
    <col collapsed="false" customWidth="true" hidden="false" outlineLevel="0" max="7" min="7" style="1" width="11"/>
    <col collapsed="false" customWidth="true" hidden="false" outlineLevel="0" max="9" min="8" style="1" width="9"/>
    <col collapsed="false" customWidth="true" hidden="false" outlineLevel="0" max="10" min="10" style="1" width="24"/>
    <col collapsed="false" customWidth="true" hidden="false" outlineLevel="0" max="11" min="11" style="1" width="30"/>
    <col collapsed="false" customWidth="true" hidden="false" outlineLevel="0" max="12" min="12" style="1" width="10"/>
    <col collapsed="false" customWidth="true" hidden="false" outlineLevel="0" max="13" min="13" style="1" width="8"/>
    <col collapsed="false" customWidth="true" hidden="false" outlineLevel="0" max="14" min="14" style="1" width="10"/>
    <col collapsed="false" customWidth="true" hidden="false" outlineLevel="0" max="15" min="15" style="1" width="9"/>
    <col collapsed="false" customWidth="true" hidden="false" outlineLevel="0" max="16" min="16" style="1" width="17"/>
    <col collapsed="false" customWidth="true" hidden="false" outlineLevel="0" max="17" min="17" style="1" width="15"/>
    <col collapsed="false" customWidth="true" hidden="false" outlineLevel="0" max="18" min="18" style="1" width="30"/>
    <col collapsed="false" customWidth="true" hidden="false" outlineLevel="0" max="19" min="19" style="1" width="9"/>
    <col collapsed="false" customWidth="true" hidden="false" outlineLevel="0" max="20" min="20" style="1" width="40"/>
  </cols>
  <sheetData>
    <row r="1" customFormat="false" ht="18.55" hidden="false" customHeight="false" outlineLevel="0" collapsed="false">
      <c r="A1" s="10" t="s">
        <v>238</v>
      </c>
    </row>
    <row r="2" customFormat="false" ht="15" hidden="false" customHeight="false" outlineLevel="0" collapsed="false">
      <c r="A2" s="3" t="s">
        <v>239</v>
      </c>
    </row>
    <row r="3" customFormat="false" ht="15" hidden="false" customHeight="false" outlineLevel="0" collapsed="false">
      <c r="A3" s="4" t="s">
        <v>2</v>
      </c>
    </row>
    <row r="5" customFormat="false" ht="33.75" hidden="false" customHeight="true" outlineLevel="0" collapsed="false">
      <c r="A5" s="12" t="s">
        <v>67</v>
      </c>
      <c r="B5" s="13" t="s">
        <v>240</v>
      </c>
      <c r="C5" s="13" t="s">
        <v>241</v>
      </c>
      <c r="D5" s="13" t="s">
        <v>242</v>
      </c>
      <c r="E5" s="13" t="s">
        <v>243</v>
      </c>
      <c r="F5" s="13" t="s">
        <v>244</v>
      </c>
      <c r="G5" s="13" t="s">
        <v>233</v>
      </c>
      <c r="H5" s="13" t="s">
        <v>245</v>
      </c>
      <c r="I5" s="13" t="s">
        <v>246</v>
      </c>
      <c r="J5" s="13" t="s">
        <v>247</v>
      </c>
      <c r="K5" s="13" t="s">
        <v>248</v>
      </c>
      <c r="L5" s="13" t="s">
        <v>249</v>
      </c>
      <c r="M5" s="13" t="s">
        <v>250</v>
      </c>
      <c r="N5" s="13" t="s">
        <v>251</v>
      </c>
      <c r="O5" s="13" t="s">
        <v>252</v>
      </c>
      <c r="P5" s="13" t="s">
        <v>253</v>
      </c>
      <c r="Q5" s="13" t="s">
        <v>254</v>
      </c>
      <c r="R5" s="63" t="s">
        <v>236</v>
      </c>
      <c r="S5" s="63" t="s">
        <v>255</v>
      </c>
      <c r="T5" s="63" t="s">
        <v>256</v>
      </c>
    </row>
    <row r="6" customFormat="false" ht="15" hidden="false" customHeight="false" outlineLevel="0" collapsed="false">
      <c r="A6" s="64" t="s">
        <v>257</v>
      </c>
      <c r="B6" s="65" t="n">
        <v>46083</v>
      </c>
      <c r="C6" s="64" t="s">
        <v>258</v>
      </c>
      <c r="D6" s="64" t="s">
        <v>259</v>
      </c>
      <c r="E6" s="64" t="s">
        <v>260</v>
      </c>
      <c r="F6" s="64" t="s">
        <v>261</v>
      </c>
      <c r="G6" s="66" t="n">
        <v>518.1</v>
      </c>
      <c r="H6" s="64" t="s">
        <v>235</v>
      </c>
      <c r="I6" s="64" t="s">
        <v>235</v>
      </c>
      <c r="J6" s="64" t="s">
        <v>32</v>
      </c>
      <c r="K6" s="64" t="s">
        <v>207</v>
      </c>
      <c r="L6" s="65" t="n">
        <v>46084</v>
      </c>
      <c r="M6" s="64" t="s">
        <v>262</v>
      </c>
      <c r="N6" s="64" t="s">
        <v>263</v>
      </c>
      <c r="O6" s="65" t="n">
        <v>46086</v>
      </c>
      <c r="P6" s="64" t="s">
        <v>28</v>
      </c>
      <c r="Q6" s="64"/>
      <c r="R6" s="7" t="str">
        <f aca="false">IF(H6="Yes",INDEX(BudApprover,MATCH(G6,BudFrom,1)),INDEX(UnbApprover,MATCH(G6,UnbFrom,1)))</f>
        <v>Department Director</v>
      </c>
      <c r="S6" s="67" t="n">
        <f aca="false">IF(G6&gt;TwoSigLimit,2,1)</f>
        <v>1</v>
      </c>
      <c r="T6" s="68" t="str">
        <f aca="false">IF(IFERROR(INDEX(ApproverLevel,MATCH(K6,ApproverList,0)),0)&lt;INDEX(ApproverLevel,MATCH(R6,ApproverList,0)),"Approver below required level. ","")&amp;IF(COUNTA(P6:Q6)&lt;S6,"Missing second signature. ","")&amp;IF(J6=K6,"Requester approved own request. ","")&amp;IF(AND(O6&lt;&gt;"",O6&lt;L6),"Paid before approval. ","")&amp;IF(I6="No","No invoice attached. ","")</f>
        <v/>
      </c>
    </row>
    <row r="7" customFormat="false" ht="15" hidden="false" customHeight="false" outlineLevel="0" collapsed="false">
      <c r="A7" s="64" t="s">
        <v>264</v>
      </c>
      <c r="B7" s="65" t="n">
        <v>46083</v>
      </c>
      <c r="C7" s="64" t="s">
        <v>265</v>
      </c>
      <c r="D7" s="64" t="s">
        <v>266</v>
      </c>
      <c r="E7" s="64" t="s">
        <v>267</v>
      </c>
      <c r="F7" s="64" t="s">
        <v>268</v>
      </c>
      <c r="G7" s="66" t="n">
        <v>1446.39</v>
      </c>
      <c r="H7" s="64" t="s">
        <v>235</v>
      </c>
      <c r="I7" s="64" t="s">
        <v>235</v>
      </c>
      <c r="J7" s="64" t="s">
        <v>269</v>
      </c>
      <c r="K7" s="64" t="s">
        <v>207</v>
      </c>
      <c r="L7" s="65" t="n">
        <v>46084</v>
      </c>
      <c r="M7" s="64" t="s">
        <v>262</v>
      </c>
      <c r="N7" s="64" t="s">
        <v>270</v>
      </c>
      <c r="O7" s="65" t="n">
        <v>46086</v>
      </c>
      <c r="P7" s="64" t="s">
        <v>28</v>
      </c>
      <c r="Q7" s="64"/>
      <c r="R7" s="7" t="str">
        <f aca="false">IF(H7="Yes",INDEX(BudApprover,MATCH(G7,BudFrom,1)),INDEX(UnbApprover,MATCH(G7,UnbFrom,1)))</f>
        <v>Department Director</v>
      </c>
      <c r="S7" s="67" t="n">
        <f aca="false">IF(G7&gt;TwoSigLimit,2,1)</f>
        <v>1</v>
      </c>
      <c r="T7" s="68" t="str">
        <f aca="false">IF(IFERROR(INDEX(ApproverLevel,MATCH(K7,ApproverList,0)),0)&lt;INDEX(ApproverLevel,MATCH(R7,ApproverList,0)),"Approver below required level. ","")&amp;IF(COUNTA(P7:Q7)&lt;S7,"Missing second signature. ","")&amp;IF(J7=K7,"Requester approved own request. ","")&amp;IF(AND(O7&lt;&gt;"",O7&lt;L7),"Paid before approval. ","")&amp;IF(I7="No","No invoice attached. ","")</f>
        <v/>
      </c>
    </row>
    <row r="8" customFormat="false" ht="15" hidden="false" customHeight="false" outlineLevel="0" collapsed="false">
      <c r="A8" s="64" t="s">
        <v>271</v>
      </c>
      <c r="B8" s="65" t="n">
        <v>46084</v>
      </c>
      <c r="C8" s="64" t="s">
        <v>272</v>
      </c>
      <c r="D8" s="64" t="s">
        <v>273</v>
      </c>
      <c r="E8" s="64" t="s">
        <v>274</v>
      </c>
      <c r="F8" s="64" t="s">
        <v>275</v>
      </c>
      <c r="G8" s="66" t="n">
        <v>1199.52</v>
      </c>
      <c r="H8" s="64" t="s">
        <v>235</v>
      </c>
      <c r="I8" s="64" t="s">
        <v>235</v>
      </c>
      <c r="J8" s="64" t="s">
        <v>31</v>
      </c>
      <c r="K8" s="64" t="s">
        <v>207</v>
      </c>
      <c r="L8" s="65" t="n">
        <v>46085</v>
      </c>
      <c r="M8" s="64" t="s">
        <v>262</v>
      </c>
      <c r="N8" s="64" t="s">
        <v>276</v>
      </c>
      <c r="O8" s="65" t="n">
        <v>46087</v>
      </c>
      <c r="P8" s="64" t="s">
        <v>28</v>
      </c>
      <c r="Q8" s="64"/>
      <c r="R8" s="7" t="str">
        <f aca="false">IF(H8="Yes",INDEX(BudApprover,MATCH(G8,BudFrom,1)),INDEX(UnbApprover,MATCH(G8,UnbFrom,1)))</f>
        <v>Department Director</v>
      </c>
      <c r="S8" s="67" t="n">
        <f aca="false">IF(G8&gt;TwoSigLimit,2,1)</f>
        <v>1</v>
      </c>
      <c r="T8" s="68" t="str">
        <f aca="false">IF(IFERROR(INDEX(ApproverLevel,MATCH(K8,ApproverList,0)),0)&lt;INDEX(ApproverLevel,MATCH(R8,ApproverList,0)),"Approver below required level. ","")&amp;IF(COUNTA(P8:Q8)&lt;S8,"Missing second signature. ","")&amp;IF(J8=K8,"Requester approved own request. ","")&amp;IF(AND(O8&lt;&gt;"",O8&lt;L8),"Paid before approval. ","")&amp;IF(I8="No","No invoice attached. ","")</f>
        <v/>
      </c>
    </row>
    <row r="9" customFormat="false" ht="15" hidden="false" customHeight="false" outlineLevel="0" collapsed="false">
      <c r="A9" s="64" t="s">
        <v>277</v>
      </c>
      <c r="B9" s="65" t="n">
        <v>46085</v>
      </c>
      <c r="C9" s="64" t="s">
        <v>278</v>
      </c>
      <c r="D9" s="64" t="s">
        <v>279</v>
      </c>
      <c r="E9" s="64" t="s">
        <v>280</v>
      </c>
      <c r="F9" s="64" t="s">
        <v>281</v>
      </c>
      <c r="G9" s="66" t="n">
        <v>2850</v>
      </c>
      <c r="H9" s="64" t="s">
        <v>235</v>
      </c>
      <c r="I9" s="64" t="s">
        <v>235</v>
      </c>
      <c r="J9" s="64" t="s">
        <v>29</v>
      </c>
      <c r="K9" s="64" t="s">
        <v>28</v>
      </c>
      <c r="L9" s="65" t="n">
        <v>46086</v>
      </c>
      <c r="M9" s="64" t="s">
        <v>282</v>
      </c>
      <c r="N9" s="64" t="s">
        <v>283</v>
      </c>
      <c r="O9" s="65" t="n">
        <v>46090</v>
      </c>
      <c r="P9" s="64" t="s">
        <v>28</v>
      </c>
      <c r="Q9" s="64"/>
      <c r="R9" s="7" t="str">
        <f aca="false">IF(H9="Yes",INDEX(BudApprover,MATCH(G9,BudFrom,1)),INDEX(UnbApprover,MATCH(G9,UnbFrom,1)))</f>
        <v>Finance Director</v>
      </c>
      <c r="S9" s="67" t="n">
        <f aca="false">IF(G9&gt;TwoSigLimit,2,1)</f>
        <v>1</v>
      </c>
      <c r="T9" s="68" t="str">
        <f aca="false">IF(IFERROR(INDEX(ApproverLevel,MATCH(K9,ApproverList,0)),0)&lt;INDEX(ApproverLevel,MATCH(R9,ApproverList,0)),"Approver below required level. ","")&amp;IF(COUNTA(P9:Q9)&lt;S9,"Missing second signature. ","")&amp;IF(J9=K9,"Requester approved own request. ","")&amp;IF(AND(O9&lt;&gt;"",O9&lt;L9),"Paid before approval. ","")&amp;IF(I9="No","No invoice attached. ","")</f>
        <v/>
      </c>
    </row>
    <row r="10" customFormat="false" ht="15" hidden="false" customHeight="false" outlineLevel="0" collapsed="false">
      <c r="A10" s="64" t="s">
        <v>284</v>
      </c>
      <c r="B10" s="65" t="n">
        <v>46085</v>
      </c>
      <c r="C10" s="64" t="s">
        <v>285</v>
      </c>
      <c r="D10" s="64" t="s">
        <v>286</v>
      </c>
      <c r="E10" s="64" t="s">
        <v>287</v>
      </c>
      <c r="F10" s="64" t="s">
        <v>288</v>
      </c>
      <c r="G10" s="66" t="n">
        <v>9812.4</v>
      </c>
      <c r="H10" s="64" t="s">
        <v>235</v>
      </c>
      <c r="I10" s="64" t="s">
        <v>235</v>
      </c>
      <c r="J10" s="64" t="s">
        <v>289</v>
      </c>
      <c r="K10" s="64" t="s">
        <v>207</v>
      </c>
      <c r="L10" s="65" t="n">
        <v>46086</v>
      </c>
      <c r="M10" s="64" t="s">
        <v>282</v>
      </c>
      <c r="N10" s="64" t="s">
        <v>290</v>
      </c>
      <c r="O10" s="65" t="n">
        <v>46090</v>
      </c>
      <c r="P10" s="64" t="s">
        <v>28</v>
      </c>
      <c r="Q10" s="64" t="s">
        <v>34</v>
      </c>
      <c r="R10" s="7" t="str">
        <f aca="false">IF(H10="Yes",INDEX(BudApprover,MATCH(G10,BudFrom,1)),INDEX(UnbApprover,MATCH(G10,UnbFrom,1)))</f>
        <v>Finance Director</v>
      </c>
      <c r="S10" s="67" t="n">
        <f aca="false">IF(G10&gt;TwoSigLimit,2,1)</f>
        <v>2</v>
      </c>
      <c r="T10" s="68" t="str">
        <f aca="false">IF(IFERROR(INDEX(ApproverLevel,MATCH(K10,ApproverList,0)),0)&lt;INDEX(ApproverLevel,MATCH(R10,ApproverList,0)),"Approver below required level. ","")&amp;IF(COUNTA(P10:Q10)&lt;S10,"Missing second signature. ","")&amp;IF(J10=K10,"Requester approved own request. ","")&amp;IF(AND(O10&lt;&gt;"",O10&lt;L10),"Paid before approval. ","")&amp;IF(I10="No","No invoice attached. ","")</f>
        <v>Approver below required level. </v>
      </c>
    </row>
    <row r="11" customFormat="false" ht="15" hidden="false" customHeight="false" outlineLevel="0" collapsed="false">
      <c r="A11" s="64" t="s">
        <v>291</v>
      </c>
      <c r="B11" s="65" t="n">
        <v>46086</v>
      </c>
      <c r="C11" s="64" t="s">
        <v>292</v>
      </c>
      <c r="D11" s="64" t="s">
        <v>293</v>
      </c>
      <c r="E11" s="64" t="s">
        <v>294</v>
      </c>
      <c r="F11" s="64" t="s">
        <v>295</v>
      </c>
      <c r="G11" s="66" t="n">
        <v>514.41</v>
      </c>
      <c r="H11" s="64" t="s">
        <v>235</v>
      </c>
      <c r="I11" s="64" t="s">
        <v>235</v>
      </c>
      <c r="J11" s="64" t="s">
        <v>296</v>
      </c>
      <c r="K11" s="64" t="s">
        <v>207</v>
      </c>
      <c r="L11" s="65" t="n">
        <v>46087</v>
      </c>
      <c r="M11" s="64" t="s">
        <v>262</v>
      </c>
      <c r="N11" s="64" t="s">
        <v>297</v>
      </c>
      <c r="O11" s="65" t="n">
        <v>46090</v>
      </c>
      <c r="P11" s="64" t="s">
        <v>28</v>
      </c>
      <c r="Q11" s="64"/>
      <c r="R11" s="7" t="str">
        <f aca="false">IF(H11="Yes",INDEX(BudApprover,MATCH(G11,BudFrom,1)),INDEX(UnbApprover,MATCH(G11,UnbFrom,1)))</f>
        <v>Department Director</v>
      </c>
      <c r="S11" s="67" t="n">
        <f aca="false">IF(G11&gt;TwoSigLimit,2,1)</f>
        <v>1</v>
      </c>
      <c r="T11" s="68" t="str">
        <f aca="false">IF(IFERROR(INDEX(ApproverLevel,MATCH(K11,ApproverList,0)),0)&lt;INDEX(ApproverLevel,MATCH(R11,ApproverList,0)),"Approver below required level. ","")&amp;IF(COUNTA(P11:Q11)&lt;S11,"Missing second signature. ","")&amp;IF(J11=K11,"Requester approved own request. ","")&amp;IF(AND(O11&lt;&gt;"",O11&lt;L11),"Paid before approval. ","")&amp;IF(I11="No","No invoice attached. ","")</f>
        <v/>
      </c>
    </row>
    <row r="12" customFormat="false" ht="15" hidden="false" customHeight="false" outlineLevel="0" collapsed="false">
      <c r="A12" s="64" t="s">
        <v>298</v>
      </c>
      <c r="B12" s="65" t="n">
        <v>46087</v>
      </c>
      <c r="C12" s="64" t="s">
        <v>285</v>
      </c>
      <c r="D12" s="64" t="s">
        <v>286</v>
      </c>
      <c r="E12" s="64" t="s">
        <v>287</v>
      </c>
      <c r="F12" s="64" t="s">
        <v>288</v>
      </c>
      <c r="G12" s="66" t="n">
        <v>4172.85</v>
      </c>
      <c r="H12" s="64" t="s">
        <v>235</v>
      </c>
      <c r="I12" s="64" t="s">
        <v>235</v>
      </c>
      <c r="J12" s="64" t="s">
        <v>289</v>
      </c>
      <c r="K12" s="64" t="s">
        <v>29</v>
      </c>
      <c r="L12" s="65" t="n">
        <v>46090</v>
      </c>
      <c r="M12" s="64" t="s">
        <v>282</v>
      </c>
      <c r="N12" s="64" t="s">
        <v>299</v>
      </c>
      <c r="O12" s="65" t="n">
        <v>46092</v>
      </c>
      <c r="P12" s="64" t="s">
        <v>28</v>
      </c>
      <c r="Q12" s="64"/>
      <c r="R12" s="7" t="str">
        <f aca="false">IF(H12="Yes",INDEX(BudApprover,MATCH(G12,BudFrom,1)),INDEX(UnbApprover,MATCH(G12,UnbFrom,1)))</f>
        <v>Finance Director</v>
      </c>
      <c r="S12" s="67" t="n">
        <f aca="false">IF(G12&gt;TwoSigLimit,2,1)</f>
        <v>1</v>
      </c>
      <c r="T12" s="68" t="str">
        <f aca="false">IF(IFERROR(INDEX(ApproverLevel,MATCH(K12,ApproverList,0)),0)&lt;INDEX(ApproverLevel,MATCH(R12,ApproverList,0)),"Approver below required level. ","")&amp;IF(COUNTA(P12:Q12)&lt;S12,"Missing second signature. ","")&amp;IF(J12=K12,"Requester approved own request. ","")&amp;IF(AND(O12&lt;&gt;"",O12&lt;L12),"Paid before approval. ","")&amp;IF(I12="No","No invoice attached. ","")</f>
        <v/>
      </c>
    </row>
    <row r="13" customFormat="false" ht="15" hidden="false" customHeight="false" outlineLevel="0" collapsed="false">
      <c r="A13" s="64" t="s">
        <v>300</v>
      </c>
      <c r="B13" s="65" t="n">
        <v>46087</v>
      </c>
      <c r="C13" s="64" t="s">
        <v>301</v>
      </c>
      <c r="D13" s="64" t="s">
        <v>302</v>
      </c>
      <c r="E13" s="64" t="s">
        <v>274</v>
      </c>
      <c r="F13" s="64" t="s">
        <v>303</v>
      </c>
      <c r="G13" s="66" t="n">
        <v>26800</v>
      </c>
      <c r="H13" s="64" t="s">
        <v>235</v>
      </c>
      <c r="I13" s="64" t="s">
        <v>235</v>
      </c>
      <c r="J13" s="64" t="s">
        <v>31</v>
      </c>
      <c r="K13" s="64" t="s">
        <v>304</v>
      </c>
      <c r="L13" s="65" t="n">
        <v>46090</v>
      </c>
      <c r="M13" s="64" t="s">
        <v>282</v>
      </c>
      <c r="N13" s="64" t="s">
        <v>305</v>
      </c>
      <c r="O13" s="65" t="n">
        <v>46092</v>
      </c>
      <c r="P13" s="64" t="s">
        <v>28</v>
      </c>
      <c r="Q13" s="64" t="s">
        <v>34</v>
      </c>
      <c r="R13" s="7" t="str">
        <f aca="false">IF(H13="Yes",INDEX(BudApprover,MATCH(G13,BudFrom,1)),INDEX(UnbApprover,MATCH(G13,UnbFrom,1)))</f>
        <v>Executive Director and Board Treasurer</v>
      </c>
      <c r="S13" s="67" t="n">
        <f aca="false">IF(G13&gt;TwoSigLimit,2,1)</f>
        <v>2</v>
      </c>
      <c r="T13" s="68" t="str">
        <f aca="false">IF(IFERROR(INDEX(ApproverLevel,MATCH(K13,ApproverList,0)),0)&lt;INDEX(ApproverLevel,MATCH(R13,ApproverList,0)),"Approver below required level. ","")&amp;IF(COUNTA(P13:Q13)&lt;S13,"Missing second signature. ","")&amp;IF(J13=K13,"Requester approved own request. ","")&amp;IF(AND(O13&lt;&gt;"",O13&lt;L13),"Paid before approval. ","")&amp;IF(I13="No","No invoice attached. ","")</f>
        <v/>
      </c>
    </row>
    <row r="14" customFormat="false" ht="15" hidden="false" customHeight="false" outlineLevel="0" collapsed="false">
      <c r="A14" s="64" t="s">
        <v>306</v>
      </c>
      <c r="B14" s="65" t="n">
        <v>46090</v>
      </c>
      <c r="C14" s="64" t="s">
        <v>258</v>
      </c>
      <c r="D14" s="64" t="s">
        <v>259</v>
      </c>
      <c r="E14" s="64" t="s">
        <v>260</v>
      </c>
      <c r="F14" s="64" t="s">
        <v>261</v>
      </c>
      <c r="G14" s="66" t="n">
        <v>656.76</v>
      </c>
      <c r="H14" s="64" t="s">
        <v>235</v>
      </c>
      <c r="I14" s="64" t="s">
        <v>235</v>
      </c>
      <c r="J14" s="64" t="s">
        <v>32</v>
      </c>
      <c r="K14" s="64" t="s">
        <v>207</v>
      </c>
      <c r="L14" s="65" t="n">
        <v>46091</v>
      </c>
      <c r="M14" s="64" t="s">
        <v>262</v>
      </c>
      <c r="N14" s="64" t="s">
        <v>307</v>
      </c>
      <c r="O14" s="65" t="n">
        <v>46093</v>
      </c>
      <c r="P14" s="64" t="s">
        <v>28</v>
      </c>
      <c r="Q14" s="64"/>
      <c r="R14" s="7" t="str">
        <f aca="false">IF(H14="Yes",INDEX(BudApprover,MATCH(G14,BudFrom,1)),INDEX(UnbApprover,MATCH(G14,UnbFrom,1)))</f>
        <v>Department Director</v>
      </c>
      <c r="S14" s="67" t="n">
        <f aca="false">IF(G14&gt;TwoSigLimit,2,1)</f>
        <v>1</v>
      </c>
      <c r="T14" s="68" t="str">
        <f aca="false">IF(IFERROR(INDEX(ApproverLevel,MATCH(K14,ApproverList,0)),0)&lt;INDEX(ApproverLevel,MATCH(R14,ApproverList,0)),"Approver below required level. ","")&amp;IF(COUNTA(P14:Q14)&lt;S14,"Missing second signature. ","")&amp;IF(J14=K14,"Requester approved own request. ","")&amp;IF(AND(O14&lt;&gt;"",O14&lt;L14),"Paid before approval. ","")&amp;IF(I14="No","No invoice attached. ","")</f>
        <v/>
      </c>
    </row>
    <row r="15" customFormat="false" ht="15" hidden="false" customHeight="false" outlineLevel="0" collapsed="false">
      <c r="A15" s="64" t="s">
        <v>308</v>
      </c>
      <c r="B15" s="65" t="n">
        <v>46090</v>
      </c>
      <c r="C15" s="64" t="s">
        <v>309</v>
      </c>
      <c r="D15" s="64" t="s">
        <v>310</v>
      </c>
      <c r="E15" s="64" t="s">
        <v>280</v>
      </c>
      <c r="F15" s="64" t="s">
        <v>311</v>
      </c>
      <c r="G15" s="66" t="n">
        <v>14200</v>
      </c>
      <c r="H15" s="64" t="s">
        <v>235</v>
      </c>
      <c r="I15" s="64" t="s">
        <v>235</v>
      </c>
      <c r="J15" s="64" t="s">
        <v>29</v>
      </c>
      <c r="K15" s="64" t="s">
        <v>28</v>
      </c>
      <c r="L15" s="65" t="n">
        <v>46092</v>
      </c>
      <c r="M15" s="64" t="s">
        <v>262</v>
      </c>
      <c r="N15" s="64" t="s">
        <v>312</v>
      </c>
      <c r="O15" s="65" t="n">
        <v>46094</v>
      </c>
      <c r="P15" s="64" t="s">
        <v>28</v>
      </c>
      <c r="Q15" s="64"/>
      <c r="R15" s="7" t="str">
        <f aca="false">IF(H15="Yes",INDEX(BudApprover,MATCH(G15,BudFrom,1)),INDEX(UnbApprover,MATCH(G15,UnbFrom,1)))</f>
        <v>Executive Director</v>
      </c>
      <c r="S15" s="67" t="n">
        <f aca="false">IF(G15&gt;TwoSigLimit,2,1)</f>
        <v>2</v>
      </c>
      <c r="T15" s="68" t="str">
        <f aca="false">IF(IFERROR(INDEX(ApproverLevel,MATCH(K15,ApproverList,0)),0)&lt;INDEX(ApproverLevel,MATCH(R15,ApproverList,0)),"Approver below required level. ","")&amp;IF(COUNTA(P15:Q15)&lt;S15,"Missing second signature. ","")&amp;IF(J15=K15,"Requester approved own request. ","")&amp;IF(AND(O15&lt;&gt;"",O15&lt;L15),"Paid before approval. ","")&amp;IF(I15="No","No invoice attached. ","")</f>
        <v>Missing second signature. </v>
      </c>
    </row>
    <row r="16" customFormat="false" ht="15" hidden="false" customHeight="false" outlineLevel="0" collapsed="false">
      <c r="A16" s="64" t="s">
        <v>313</v>
      </c>
      <c r="B16" s="65" t="n">
        <v>46090</v>
      </c>
      <c r="C16" s="64" t="s">
        <v>301</v>
      </c>
      <c r="D16" s="64" t="s">
        <v>302</v>
      </c>
      <c r="E16" s="64" t="s">
        <v>274</v>
      </c>
      <c r="F16" s="64" t="s">
        <v>303</v>
      </c>
      <c r="G16" s="66" t="n">
        <v>26800</v>
      </c>
      <c r="H16" s="64" t="s">
        <v>235</v>
      </c>
      <c r="I16" s="64" t="s">
        <v>235</v>
      </c>
      <c r="J16" s="64" t="s">
        <v>31</v>
      </c>
      <c r="K16" s="64" t="s">
        <v>304</v>
      </c>
      <c r="L16" s="65" t="n">
        <v>46092</v>
      </c>
      <c r="M16" s="64" t="s">
        <v>282</v>
      </c>
      <c r="N16" s="64" t="s">
        <v>314</v>
      </c>
      <c r="O16" s="65" t="n">
        <v>46094</v>
      </c>
      <c r="P16" s="64" t="s">
        <v>28</v>
      </c>
      <c r="Q16" s="64" t="s">
        <v>34</v>
      </c>
      <c r="R16" s="7" t="str">
        <f aca="false">IF(H16="Yes",INDEX(BudApprover,MATCH(G16,BudFrom,1)),INDEX(UnbApprover,MATCH(G16,UnbFrom,1)))</f>
        <v>Executive Director and Board Treasurer</v>
      </c>
      <c r="S16" s="67" t="n">
        <f aca="false">IF(G16&gt;TwoSigLimit,2,1)</f>
        <v>2</v>
      </c>
      <c r="T16" s="68" t="str">
        <f aca="false">IF(IFERROR(INDEX(ApproverLevel,MATCH(K16,ApproverList,0)),0)&lt;INDEX(ApproverLevel,MATCH(R16,ApproverList,0)),"Approver below required level. ","")&amp;IF(COUNTA(P16:Q16)&lt;S16,"Missing second signature. ","")&amp;IF(J16=K16,"Requester approved own request. ","")&amp;IF(AND(O16&lt;&gt;"",O16&lt;L16),"Paid before approval. ","")&amp;IF(I16="No","No invoice attached. ","")</f>
        <v/>
      </c>
    </row>
    <row r="17" customFormat="false" ht="15" hidden="false" customHeight="false" outlineLevel="0" collapsed="false">
      <c r="A17" s="64" t="s">
        <v>315</v>
      </c>
      <c r="B17" s="65" t="n">
        <v>46090</v>
      </c>
      <c r="C17" s="64" t="s">
        <v>316</v>
      </c>
      <c r="D17" s="64" t="s">
        <v>317</v>
      </c>
      <c r="E17" s="64" t="s">
        <v>287</v>
      </c>
      <c r="F17" s="64" t="s">
        <v>318</v>
      </c>
      <c r="G17" s="66" t="n">
        <v>1268.25</v>
      </c>
      <c r="H17" s="64" t="s">
        <v>235</v>
      </c>
      <c r="I17" s="64" t="s">
        <v>235</v>
      </c>
      <c r="J17" s="64" t="s">
        <v>289</v>
      </c>
      <c r="K17" s="64" t="s">
        <v>207</v>
      </c>
      <c r="L17" s="65" t="n">
        <v>46091</v>
      </c>
      <c r="M17" s="64" t="s">
        <v>262</v>
      </c>
      <c r="N17" s="64" t="s">
        <v>319</v>
      </c>
      <c r="O17" s="65" t="n">
        <v>46093</v>
      </c>
      <c r="P17" s="64" t="s">
        <v>28</v>
      </c>
      <c r="Q17" s="64"/>
      <c r="R17" s="7" t="str">
        <f aca="false">IF(H17="Yes",INDEX(BudApprover,MATCH(G17,BudFrom,1)),INDEX(UnbApprover,MATCH(G17,UnbFrom,1)))</f>
        <v>Department Director</v>
      </c>
      <c r="S17" s="67" t="n">
        <f aca="false">IF(G17&gt;TwoSigLimit,2,1)</f>
        <v>1</v>
      </c>
      <c r="T17" s="68" t="str">
        <f aca="false">IF(IFERROR(INDEX(ApproverLevel,MATCH(K17,ApproverList,0)),0)&lt;INDEX(ApproverLevel,MATCH(R17,ApproverList,0)),"Approver below required level. ","")&amp;IF(COUNTA(P17:Q17)&lt;S17,"Missing second signature. ","")&amp;IF(J17=K17,"Requester approved own request. ","")&amp;IF(AND(O17&lt;&gt;"",O17&lt;L17),"Paid before approval. ","")&amp;IF(I17="No","No invoice attached. ","")</f>
        <v/>
      </c>
    </row>
    <row r="18" customFormat="false" ht="15" hidden="false" customHeight="false" outlineLevel="0" collapsed="false">
      <c r="A18" s="64" t="s">
        <v>320</v>
      </c>
      <c r="B18" s="65" t="n">
        <v>46091</v>
      </c>
      <c r="C18" s="64" t="s">
        <v>292</v>
      </c>
      <c r="D18" s="64" t="s">
        <v>293</v>
      </c>
      <c r="E18" s="64" t="s">
        <v>294</v>
      </c>
      <c r="F18" s="64" t="s">
        <v>295</v>
      </c>
      <c r="G18" s="66" t="n">
        <v>648.28</v>
      </c>
      <c r="H18" s="64" t="s">
        <v>235</v>
      </c>
      <c r="I18" s="64" t="s">
        <v>235</v>
      </c>
      <c r="J18" s="64" t="s">
        <v>296</v>
      </c>
      <c r="K18" s="64" t="s">
        <v>207</v>
      </c>
      <c r="L18" s="65" t="n">
        <v>46092</v>
      </c>
      <c r="M18" s="64" t="s">
        <v>262</v>
      </c>
      <c r="N18" s="64" t="s">
        <v>321</v>
      </c>
      <c r="O18" s="65" t="n">
        <v>46094</v>
      </c>
      <c r="P18" s="64" t="s">
        <v>28</v>
      </c>
      <c r="Q18" s="64"/>
      <c r="R18" s="7" t="str">
        <f aca="false">IF(H18="Yes",INDEX(BudApprover,MATCH(G18,BudFrom,1)),INDEX(UnbApprover,MATCH(G18,UnbFrom,1)))</f>
        <v>Department Director</v>
      </c>
      <c r="S18" s="67" t="n">
        <f aca="false">IF(G18&gt;TwoSigLimit,2,1)</f>
        <v>1</v>
      </c>
      <c r="T18" s="68" t="str">
        <f aca="false">IF(IFERROR(INDEX(ApproverLevel,MATCH(K18,ApproverList,0)),0)&lt;INDEX(ApproverLevel,MATCH(R18,ApproverList,0)),"Approver below required level. ","")&amp;IF(COUNTA(P18:Q18)&lt;S18,"Missing second signature. ","")&amp;IF(J18=K18,"Requester approved own request. ","")&amp;IF(AND(O18&lt;&gt;"",O18&lt;L18),"Paid before approval. ","")&amp;IF(I18="No","No invoice attached. ","")</f>
        <v/>
      </c>
    </row>
    <row r="19" customFormat="false" ht="15" hidden="false" customHeight="false" outlineLevel="0" collapsed="false">
      <c r="A19" s="64" t="s">
        <v>322</v>
      </c>
      <c r="B19" s="65" t="n">
        <v>46091</v>
      </c>
      <c r="C19" s="64" t="s">
        <v>323</v>
      </c>
      <c r="D19" s="64" t="s">
        <v>324</v>
      </c>
      <c r="E19" s="64" t="s">
        <v>280</v>
      </c>
      <c r="F19" s="64" t="s">
        <v>325</v>
      </c>
      <c r="G19" s="66" t="n">
        <v>2400</v>
      </c>
      <c r="H19" s="64" t="s">
        <v>235</v>
      </c>
      <c r="I19" s="64" t="s">
        <v>235</v>
      </c>
      <c r="J19" s="64" t="s">
        <v>29</v>
      </c>
      <c r="K19" s="64" t="s">
        <v>29</v>
      </c>
      <c r="L19" s="65" t="n">
        <v>46092</v>
      </c>
      <c r="M19" s="64" t="s">
        <v>282</v>
      </c>
      <c r="N19" s="64" t="s">
        <v>326</v>
      </c>
      <c r="O19" s="65" t="n">
        <v>46094</v>
      </c>
      <c r="P19" s="64" t="s">
        <v>28</v>
      </c>
      <c r="Q19" s="64"/>
      <c r="R19" s="7" t="str">
        <f aca="false">IF(H19="Yes",INDEX(BudApprover,MATCH(G19,BudFrom,1)),INDEX(UnbApprover,MATCH(G19,UnbFrom,1)))</f>
        <v>Department Director</v>
      </c>
      <c r="S19" s="67" t="n">
        <f aca="false">IF(G19&gt;TwoSigLimit,2,1)</f>
        <v>1</v>
      </c>
      <c r="T19" s="68" t="str">
        <f aca="false">IF(IFERROR(INDEX(ApproverLevel,MATCH(K19,ApproverList,0)),0)&lt;INDEX(ApproverLevel,MATCH(R19,ApproverList,0)),"Approver below required level. ","")&amp;IF(COUNTA(P19:Q19)&lt;S19,"Missing second signature. ","")&amp;IF(J19=K19,"Requester approved own request. ","")&amp;IF(AND(O19&lt;&gt;"",O19&lt;L19),"Paid before approval. ","")&amp;IF(I19="No","No invoice attached. ","")</f>
        <v>Requester approved own request. </v>
      </c>
    </row>
    <row r="20" customFormat="false" ht="15" hidden="false" customHeight="false" outlineLevel="0" collapsed="false">
      <c r="A20" s="64" t="s">
        <v>327</v>
      </c>
      <c r="B20" s="65" t="n">
        <v>46092</v>
      </c>
      <c r="C20" s="64" t="s">
        <v>278</v>
      </c>
      <c r="D20" s="64" t="s">
        <v>279</v>
      </c>
      <c r="E20" s="64" t="s">
        <v>280</v>
      </c>
      <c r="F20" s="64" t="s">
        <v>281</v>
      </c>
      <c r="G20" s="66" t="n">
        <v>2850</v>
      </c>
      <c r="H20" s="64" t="s">
        <v>235</v>
      </c>
      <c r="I20" s="64" t="s">
        <v>235</v>
      </c>
      <c r="J20" s="64" t="s">
        <v>29</v>
      </c>
      <c r="K20" s="64" t="s">
        <v>28</v>
      </c>
      <c r="L20" s="65" t="n">
        <v>46093</v>
      </c>
      <c r="M20" s="64" t="s">
        <v>282</v>
      </c>
      <c r="N20" s="64" t="s">
        <v>328</v>
      </c>
      <c r="O20" s="65" t="n">
        <v>46097</v>
      </c>
      <c r="P20" s="64" t="s">
        <v>28</v>
      </c>
      <c r="Q20" s="64"/>
      <c r="R20" s="7" t="str">
        <f aca="false">IF(H20="Yes",INDEX(BudApprover,MATCH(G20,BudFrom,1)),INDEX(UnbApprover,MATCH(G20,UnbFrom,1)))</f>
        <v>Finance Director</v>
      </c>
      <c r="S20" s="67" t="n">
        <f aca="false">IF(G20&gt;TwoSigLimit,2,1)</f>
        <v>1</v>
      </c>
      <c r="T20" s="68" t="str">
        <f aca="false">IF(IFERROR(INDEX(ApproverLevel,MATCH(K20,ApproverList,0)),0)&lt;INDEX(ApproverLevel,MATCH(R20,ApproverList,0)),"Approver below required level. ","")&amp;IF(COUNTA(P20:Q20)&lt;S20,"Missing second signature. ","")&amp;IF(J20=K20,"Requester approved own request. ","")&amp;IF(AND(O20&lt;&gt;"",O20&lt;L20),"Paid before approval. ","")&amp;IF(I20="No","No invoice attached. ","")</f>
        <v/>
      </c>
    </row>
    <row r="21" customFormat="false" ht="15" hidden="false" customHeight="false" outlineLevel="0" collapsed="false">
      <c r="A21" s="64" t="s">
        <v>329</v>
      </c>
      <c r="B21" s="65" t="n">
        <v>46093</v>
      </c>
      <c r="C21" s="64" t="s">
        <v>258</v>
      </c>
      <c r="D21" s="64" t="s">
        <v>259</v>
      </c>
      <c r="E21" s="64" t="s">
        <v>260</v>
      </c>
      <c r="F21" s="64" t="s">
        <v>261</v>
      </c>
      <c r="G21" s="66" t="n">
        <v>734.58</v>
      </c>
      <c r="H21" s="64" t="s">
        <v>235</v>
      </c>
      <c r="I21" s="64" t="s">
        <v>235</v>
      </c>
      <c r="J21" s="64" t="s">
        <v>32</v>
      </c>
      <c r="K21" s="64" t="s">
        <v>207</v>
      </c>
      <c r="L21" s="65" t="n">
        <v>46094</v>
      </c>
      <c r="M21" s="64" t="s">
        <v>262</v>
      </c>
      <c r="N21" s="64" t="s">
        <v>330</v>
      </c>
      <c r="O21" s="65" t="n">
        <v>46097</v>
      </c>
      <c r="P21" s="64" t="s">
        <v>28</v>
      </c>
      <c r="Q21" s="64"/>
      <c r="R21" s="7" t="str">
        <f aca="false">IF(H21="Yes",INDEX(BudApprover,MATCH(G21,BudFrom,1)),INDEX(UnbApprover,MATCH(G21,UnbFrom,1)))</f>
        <v>Department Director</v>
      </c>
      <c r="S21" s="67" t="n">
        <f aca="false">IF(G21&gt;TwoSigLimit,2,1)</f>
        <v>1</v>
      </c>
      <c r="T21" s="68" t="str">
        <f aca="false">IF(IFERROR(INDEX(ApproverLevel,MATCH(K21,ApproverList,0)),0)&lt;INDEX(ApproverLevel,MATCH(R21,ApproverList,0)),"Approver below required level. ","")&amp;IF(COUNTA(P21:Q21)&lt;S21,"Missing second signature. ","")&amp;IF(J21=K21,"Requester approved own request. ","")&amp;IF(AND(O21&lt;&gt;"",O21&lt;L21),"Paid before approval. ","")&amp;IF(I21="No","No invoice attached. ","")</f>
        <v/>
      </c>
    </row>
    <row r="22" customFormat="false" ht="15" hidden="false" customHeight="false" outlineLevel="0" collapsed="false">
      <c r="A22" s="64" t="s">
        <v>331</v>
      </c>
      <c r="B22" s="65" t="n">
        <v>46093</v>
      </c>
      <c r="C22" s="64" t="s">
        <v>323</v>
      </c>
      <c r="D22" s="64" t="s">
        <v>324</v>
      </c>
      <c r="E22" s="64" t="s">
        <v>280</v>
      </c>
      <c r="F22" s="64" t="s">
        <v>325</v>
      </c>
      <c r="G22" s="66" t="n">
        <v>2400</v>
      </c>
      <c r="H22" s="64" t="s">
        <v>235</v>
      </c>
      <c r="I22" s="64" t="s">
        <v>235</v>
      </c>
      <c r="J22" s="64" t="s">
        <v>29</v>
      </c>
      <c r="K22" s="64" t="s">
        <v>207</v>
      </c>
      <c r="L22" s="65" t="n">
        <v>46094</v>
      </c>
      <c r="M22" s="64" t="s">
        <v>282</v>
      </c>
      <c r="N22" s="64" t="s">
        <v>332</v>
      </c>
      <c r="O22" s="65" t="n">
        <v>46097</v>
      </c>
      <c r="P22" s="64" t="s">
        <v>28</v>
      </c>
      <c r="Q22" s="64"/>
      <c r="R22" s="7" t="str">
        <f aca="false">IF(H22="Yes",INDEX(BudApprover,MATCH(G22,BudFrom,1)),INDEX(UnbApprover,MATCH(G22,UnbFrom,1)))</f>
        <v>Department Director</v>
      </c>
      <c r="S22" s="67" t="n">
        <f aca="false">IF(G22&gt;TwoSigLimit,2,1)</f>
        <v>1</v>
      </c>
      <c r="T22" s="68" t="str">
        <f aca="false">IF(IFERROR(INDEX(ApproverLevel,MATCH(K22,ApproverList,0)),0)&lt;INDEX(ApproverLevel,MATCH(R22,ApproverList,0)),"Approver below required level. ","")&amp;IF(COUNTA(P22:Q22)&lt;S22,"Missing second signature. ","")&amp;IF(J22=K22,"Requester approved own request. ","")&amp;IF(AND(O22&lt;&gt;"",O22&lt;L22),"Paid before approval. ","")&amp;IF(I22="No","No invoice attached. ","")</f>
        <v/>
      </c>
    </row>
    <row r="23" customFormat="false" ht="15" hidden="false" customHeight="false" outlineLevel="0" collapsed="false">
      <c r="A23" s="64" t="s">
        <v>333</v>
      </c>
      <c r="B23" s="65" t="n">
        <v>46094</v>
      </c>
      <c r="C23" s="64" t="s">
        <v>301</v>
      </c>
      <c r="D23" s="64" t="s">
        <v>302</v>
      </c>
      <c r="E23" s="64" t="s">
        <v>274</v>
      </c>
      <c r="F23" s="64" t="s">
        <v>303</v>
      </c>
      <c r="G23" s="66" t="n">
        <v>26800</v>
      </c>
      <c r="H23" s="64" t="s">
        <v>235</v>
      </c>
      <c r="I23" s="64" t="s">
        <v>235</v>
      </c>
      <c r="J23" s="64" t="s">
        <v>31</v>
      </c>
      <c r="K23" s="64" t="s">
        <v>304</v>
      </c>
      <c r="L23" s="65" t="n">
        <v>46097</v>
      </c>
      <c r="M23" s="64" t="s">
        <v>282</v>
      </c>
      <c r="N23" s="64" t="s">
        <v>334</v>
      </c>
      <c r="O23" s="65" t="n">
        <v>46096</v>
      </c>
      <c r="P23" s="64" t="s">
        <v>28</v>
      </c>
      <c r="Q23" s="64" t="s">
        <v>34</v>
      </c>
      <c r="R23" s="7" t="str">
        <f aca="false">IF(H23="Yes",INDEX(BudApprover,MATCH(G23,BudFrom,1)),INDEX(UnbApprover,MATCH(G23,UnbFrom,1)))</f>
        <v>Executive Director and Board Treasurer</v>
      </c>
      <c r="S23" s="67" t="n">
        <f aca="false">IF(G23&gt;TwoSigLimit,2,1)</f>
        <v>2</v>
      </c>
      <c r="T23" s="68" t="str">
        <f aca="false">IF(IFERROR(INDEX(ApproverLevel,MATCH(K23,ApproverList,0)),0)&lt;INDEX(ApproverLevel,MATCH(R23,ApproverList,0)),"Approver below required level. ","")&amp;IF(COUNTA(P23:Q23)&lt;S23,"Missing second signature. ","")&amp;IF(J23=K23,"Requester approved own request. ","")&amp;IF(AND(O23&lt;&gt;"",O23&lt;L23),"Paid before approval. ","")&amp;IF(I23="No","No invoice attached. ","")</f>
        <v>Paid before approval. </v>
      </c>
    </row>
    <row r="24" customFormat="false" ht="15" hidden="false" customHeight="false" outlineLevel="0" collapsed="false">
      <c r="A24" s="64" t="s">
        <v>335</v>
      </c>
      <c r="B24" s="65" t="n">
        <v>46097</v>
      </c>
      <c r="C24" s="64" t="s">
        <v>336</v>
      </c>
      <c r="D24" s="64" t="s">
        <v>337</v>
      </c>
      <c r="E24" s="64" t="s">
        <v>267</v>
      </c>
      <c r="F24" s="64" t="s">
        <v>268</v>
      </c>
      <c r="G24" s="66" t="n">
        <v>1135.89</v>
      </c>
      <c r="H24" s="64" t="s">
        <v>235</v>
      </c>
      <c r="I24" s="64" t="s">
        <v>235</v>
      </c>
      <c r="J24" s="64" t="s">
        <v>269</v>
      </c>
      <c r="K24" s="64" t="s">
        <v>207</v>
      </c>
      <c r="L24" s="65" t="n">
        <v>46098</v>
      </c>
      <c r="M24" s="64" t="s">
        <v>262</v>
      </c>
      <c r="N24" s="64" t="s">
        <v>338</v>
      </c>
      <c r="O24" s="65" t="n">
        <v>46100</v>
      </c>
      <c r="P24" s="64" t="s">
        <v>28</v>
      </c>
      <c r="Q24" s="64"/>
      <c r="R24" s="7" t="str">
        <f aca="false">IF(H24="Yes",INDEX(BudApprover,MATCH(G24,BudFrom,1)),INDEX(UnbApprover,MATCH(G24,UnbFrom,1)))</f>
        <v>Department Director</v>
      </c>
      <c r="S24" s="67" t="n">
        <f aca="false">IF(G24&gt;TwoSigLimit,2,1)</f>
        <v>1</v>
      </c>
      <c r="T24" s="68" t="str">
        <f aca="false">IF(IFERROR(INDEX(ApproverLevel,MATCH(K24,ApproverList,0)),0)&lt;INDEX(ApproverLevel,MATCH(R24,ApproverList,0)),"Approver below required level. ","")&amp;IF(COUNTA(P24:Q24)&lt;S24,"Missing second signature. ","")&amp;IF(J24=K24,"Requester approved own request. ","")&amp;IF(AND(O24&lt;&gt;"",O24&lt;L24),"Paid before approval. ","")&amp;IF(I24="No","No invoice attached. ","")</f>
        <v/>
      </c>
    </row>
    <row r="25" customFormat="false" ht="15" hidden="false" customHeight="false" outlineLevel="0" collapsed="false">
      <c r="A25" s="64" t="s">
        <v>339</v>
      </c>
      <c r="B25" s="65" t="n">
        <v>46097</v>
      </c>
      <c r="C25" s="64" t="s">
        <v>340</v>
      </c>
      <c r="D25" s="64" t="s">
        <v>341</v>
      </c>
      <c r="E25" s="64" t="s">
        <v>260</v>
      </c>
      <c r="F25" s="64" t="s">
        <v>342</v>
      </c>
      <c r="G25" s="66" t="n">
        <v>9500</v>
      </c>
      <c r="H25" s="64" t="s">
        <v>235</v>
      </c>
      <c r="I25" s="64" t="s">
        <v>235</v>
      </c>
      <c r="J25" s="64" t="s">
        <v>32</v>
      </c>
      <c r="K25" s="64" t="s">
        <v>29</v>
      </c>
      <c r="L25" s="65" t="n">
        <v>46098</v>
      </c>
      <c r="M25" s="64" t="s">
        <v>262</v>
      </c>
      <c r="N25" s="64" t="s">
        <v>343</v>
      </c>
      <c r="O25" s="65" t="n">
        <v>46100</v>
      </c>
      <c r="P25" s="64" t="s">
        <v>28</v>
      </c>
      <c r="Q25" s="64" t="s">
        <v>34</v>
      </c>
      <c r="R25" s="7" t="str">
        <f aca="false">IF(H25="Yes",INDEX(BudApprover,MATCH(G25,BudFrom,1)),INDEX(UnbApprover,MATCH(G25,UnbFrom,1)))</f>
        <v>Finance Director</v>
      </c>
      <c r="S25" s="67" t="n">
        <f aca="false">IF(G25&gt;TwoSigLimit,2,1)</f>
        <v>2</v>
      </c>
      <c r="T25" s="68" t="str">
        <f aca="false">IF(IFERROR(INDEX(ApproverLevel,MATCH(K25,ApproverList,0)),0)&lt;INDEX(ApproverLevel,MATCH(R25,ApproverList,0)),"Approver below required level. ","")&amp;IF(COUNTA(P25:Q25)&lt;S25,"Missing second signature. ","")&amp;IF(J25=K25,"Requester approved own request. ","")&amp;IF(AND(O25&lt;&gt;"",O25&lt;L25),"Paid before approval. ","")&amp;IF(I25="No","No invoice attached. ","")</f>
        <v/>
      </c>
    </row>
    <row r="26" customFormat="false" ht="15" hidden="false" customHeight="false" outlineLevel="0" collapsed="false">
      <c r="A26" s="64" t="s">
        <v>344</v>
      </c>
      <c r="B26" s="65" t="n">
        <v>46097</v>
      </c>
      <c r="C26" s="64" t="s">
        <v>292</v>
      </c>
      <c r="D26" s="64" t="s">
        <v>293</v>
      </c>
      <c r="E26" s="64" t="s">
        <v>294</v>
      </c>
      <c r="F26" s="64" t="s">
        <v>295</v>
      </c>
      <c r="G26" s="66" t="n">
        <v>278.86</v>
      </c>
      <c r="H26" s="64" t="s">
        <v>235</v>
      </c>
      <c r="I26" s="64" t="s">
        <v>235</v>
      </c>
      <c r="J26" s="64" t="s">
        <v>296</v>
      </c>
      <c r="K26" s="64" t="s">
        <v>207</v>
      </c>
      <c r="L26" s="65" t="n">
        <v>46098</v>
      </c>
      <c r="M26" s="64" t="s">
        <v>262</v>
      </c>
      <c r="N26" s="64" t="s">
        <v>345</v>
      </c>
      <c r="O26" s="65" t="n">
        <v>46100</v>
      </c>
      <c r="P26" s="64" t="s">
        <v>28</v>
      </c>
      <c r="Q26" s="64"/>
      <c r="R26" s="7" t="str">
        <f aca="false">IF(H26="Yes",INDEX(BudApprover,MATCH(G26,BudFrom,1)),INDEX(UnbApprover,MATCH(G26,UnbFrom,1)))</f>
        <v>Department Director</v>
      </c>
      <c r="S26" s="67" t="n">
        <f aca="false">IF(G26&gt;TwoSigLimit,2,1)</f>
        <v>1</v>
      </c>
      <c r="T26" s="68" t="str">
        <f aca="false">IF(IFERROR(INDEX(ApproverLevel,MATCH(K26,ApproverList,0)),0)&lt;INDEX(ApproverLevel,MATCH(R26,ApproverList,0)),"Approver below required level. ","")&amp;IF(COUNTA(P26:Q26)&lt;S26,"Missing second signature. ","")&amp;IF(J26=K26,"Requester approved own request. ","")&amp;IF(AND(O26&lt;&gt;"",O26&lt;L26),"Paid before approval. ","")&amp;IF(I26="No","No invoice attached. ","")</f>
        <v/>
      </c>
    </row>
    <row r="27" customFormat="false" ht="15" hidden="false" customHeight="false" outlineLevel="0" collapsed="false">
      <c r="A27" s="64" t="s">
        <v>346</v>
      </c>
      <c r="B27" s="65" t="n">
        <v>46097</v>
      </c>
      <c r="C27" s="64" t="s">
        <v>292</v>
      </c>
      <c r="D27" s="64" t="s">
        <v>293</v>
      </c>
      <c r="E27" s="64" t="s">
        <v>294</v>
      </c>
      <c r="F27" s="64" t="s">
        <v>295</v>
      </c>
      <c r="G27" s="66" t="n">
        <v>375.68</v>
      </c>
      <c r="H27" s="64" t="s">
        <v>235</v>
      </c>
      <c r="I27" s="64" t="s">
        <v>235</v>
      </c>
      <c r="J27" s="64" t="s">
        <v>296</v>
      </c>
      <c r="K27" s="64" t="s">
        <v>207</v>
      </c>
      <c r="L27" s="65" t="n">
        <v>46098</v>
      </c>
      <c r="M27" s="64" t="s">
        <v>262</v>
      </c>
      <c r="N27" s="64" t="s">
        <v>347</v>
      </c>
      <c r="O27" s="65" t="n">
        <v>46100</v>
      </c>
      <c r="P27" s="64" t="s">
        <v>28</v>
      </c>
      <c r="Q27" s="64"/>
      <c r="R27" s="7" t="str">
        <f aca="false">IF(H27="Yes",INDEX(BudApprover,MATCH(G27,BudFrom,1)),INDEX(UnbApprover,MATCH(G27,UnbFrom,1)))</f>
        <v>Department Director</v>
      </c>
      <c r="S27" s="67" t="n">
        <f aca="false">IF(G27&gt;TwoSigLimit,2,1)</f>
        <v>1</v>
      </c>
      <c r="T27" s="68" t="str">
        <f aca="false">IF(IFERROR(INDEX(ApproverLevel,MATCH(K27,ApproverList,0)),0)&lt;INDEX(ApproverLevel,MATCH(R27,ApproverList,0)),"Approver below required level. ","")&amp;IF(COUNTA(P27:Q27)&lt;S27,"Missing second signature. ","")&amp;IF(J27=K27,"Requester approved own request. ","")&amp;IF(AND(O27&lt;&gt;"",O27&lt;L27),"Paid before approval. ","")&amp;IF(I27="No","No invoice attached. ","")</f>
        <v/>
      </c>
    </row>
    <row r="28" customFormat="false" ht="15" hidden="false" customHeight="false" outlineLevel="0" collapsed="false">
      <c r="A28" s="64" t="s">
        <v>348</v>
      </c>
      <c r="B28" s="65" t="n">
        <v>46097</v>
      </c>
      <c r="C28" s="64" t="s">
        <v>272</v>
      </c>
      <c r="D28" s="64" t="s">
        <v>273</v>
      </c>
      <c r="E28" s="64" t="s">
        <v>274</v>
      </c>
      <c r="F28" s="64" t="s">
        <v>275</v>
      </c>
      <c r="G28" s="66" t="n">
        <v>2315.75</v>
      </c>
      <c r="H28" s="64" t="s">
        <v>235</v>
      </c>
      <c r="I28" s="64" t="s">
        <v>349</v>
      </c>
      <c r="J28" s="64" t="s">
        <v>31</v>
      </c>
      <c r="K28" s="64" t="s">
        <v>207</v>
      </c>
      <c r="L28" s="65" t="n">
        <v>46098</v>
      </c>
      <c r="M28" s="64" t="s">
        <v>262</v>
      </c>
      <c r="N28" s="64" t="s">
        <v>350</v>
      </c>
      <c r="O28" s="65" t="n">
        <v>46100</v>
      </c>
      <c r="P28" s="64" t="s">
        <v>28</v>
      </c>
      <c r="Q28" s="64"/>
      <c r="R28" s="7" t="str">
        <f aca="false">IF(H28="Yes",INDEX(BudApprover,MATCH(G28,BudFrom,1)),INDEX(UnbApprover,MATCH(G28,UnbFrom,1)))</f>
        <v>Department Director</v>
      </c>
      <c r="S28" s="67" t="n">
        <f aca="false">IF(G28&gt;TwoSigLimit,2,1)</f>
        <v>1</v>
      </c>
      <c r="T28" s="68" t="str">
        <f aca="false">IF(IFERROR(INDEX(ApproverLevel,MATCH(K28,ApproverList,0)),0)&lt;INDEX(ApproverLevel,MATCH(R28,ApproverList,0)),"Approver below required level. ","")&amp;IF(COUNTA(P28:Q28)&lt;S28,"Missing second signature. ","")&amp;IF(J28=K28,"Requester approved own request. ","")&amp;IF(AND(O28&lt;&gt;"",O28&lt;L28),"Paid before approval. ","")&amp;IF(I28="No","No invoice attached. ","")</f>
        <v>No invoice attached. </v>
      </c>
    </row>
    <row r="29" customFormat="false" ht="15" hidden="false" customHeight="false" outlineLevel="0" collapsed="false">
      <c r="A29" s="64" t="s">
        <v>351</v>
      </c>
      <c r="B29" s="65" t="n">
        <v>46098</v>
      </c>
      <c r="C29" s="64" t="s">
        <v>258</v>
      </c>
      <c r="D29" s="64" t="s">
        <v>259</v>
      </c>
      <c r="E29" s="64" t="s">
        <v>260</v>
      </c>
      <c r="F29" s="64" t="s">
        <v>261</v>
      </c>
      <c r="G29" s="66" t="n">
        <v>783.85</v>
      </c>
      <c r="H29" s="64" t="s">
        <v>235</v>
      </c>
      <c r="I29" s="64" t="s">
        <v>235</v>
      </c>
      <c r="J29" s="64" t="s">
        <v>32</v>
      </c>
      <c r="K29" s="64" t="s">
        <v>207</v>
      </c>
      <c r="L29" s="65" t="n">
        <v>46099</v>
      </c>
      <c r="M29" s="64" t="s">
        <v>262</v>
      </c>
      <c r="N29" s="64" t="s">
        <v>352</v>
      </c>
      <c r="O29" s="65" t="n">
        <v>46101</v>
      </c>
      <c r="P29" s="64" t="s">
        <v>28</v>
      </c>
      <c r="Q29" s="64"/>
      <c r="R29" s="7" t="str">
        <f aca="false">IF(H29="Yes",INDEX(BudApprover,MATCH(G29,BudFrom,1)),INDEX(UnbApprover,MATCH(G29,UnbFrom,1)))</f>
        <v>Department Director</v>
      </c>
      <c r="S29" s="67" t="n">
        <f aca="false">IF(G29&gt;TwoSigLimit,2,1)</f>
        <v>1</v>
      </c>
      <c r="T29" s="68" t="str">
        <f aca="false">IF(IFERROR(INDEX(ApproverLevel,MATCH(K29,ApproverList,0)),0)&lt;INDEX(ApproverLevel,MATCH(R29,ApproverList,0)),"Approver below required level. ","")&amp;IF(COUNTA(P29:Q29)&lt;S29,"Missing second signature. ","")&amp;IF(J29=K29,"Requester approved own request. ","")&amp;IF(AND(O29&lt;&gt;"",O29&lt;L29),"Paid before approval. ","")&amp;IF(I29="No","No invoice attached. ","")</f>
        <v/>
      </c>
    </row>
    <row r="30" customFormat="false" ht="15" hidden="false" customHeight="false" outlineLevel="0" collapsed="false">
      <c r="A30" s="64" t="s">
        <v>353</v>
      </c>
      <c r="B30" s="65" t="n">
        <v>46099</v>
      </c>
      <c r="C30" s="64" t="s">
        <v>336</v>
      </c>
      <c r="D30" s="64" t="s">
        <v>337</v>
      </c>
      <c r="E30" s="64" t="s">
        <v>267</v>
      </c>
      <c r="F30" s="64" t="s">
        <v>268</v>
      </c>
      <c r="G30" s="66" t="n">
        <v>685.8</v>
      </c>
      <c r="H30" s="64" t="s">
        <v>235</v>
      </c>
      <c r="I30" s="64" t="s">
        <v>235</v>
      </c>
      <c r="J30" s="64" t="s">
        <v>269</v>
      </c>
      <c r="K30" s="64" t="s">
        <v>207</v>
      </c>
      <c r="L30" s="65" t="n">
        <v>46100</v>
      </c>
      <c r="M30" s="64" t="s">
        <v>262</v>
      </c>
      <c r="N30" s="64" t="s">
        <v>354</v>
      </c>
      <c r="O30" s="65" t="n">
        <v>46104</v>
      </c>
      <c r="P30" s="64" t="s">
        <v>28</v>
      </c>
      <c r="Q30" s="64"/>
      <c r="R30" s="7" t="str">
        <f aca="false">IF(H30="Yes",INDEX(BudApprover,MATCH(G30,BudFrom,1)),INDEX(UnbApprover,MATCH(G30,UnbFrom,1)))</f>
        <v>Department Director</v>
      </c>
      <c r="S30" s="67" t="n">
        <f aca="false">IF(G30&gt;TwoSigLimit,2,1)</f>
        <v>1</v>
      </c>
      <c r="T30" s="68" t="str">
        <f aca="false">IF(IFERROR(INDEX(ApproverLevel,MATCH(K30,ApproverList,0)),0)&lt;INDEX(ApproverLevel,MATCH(R30,ApproverList,0)),"Approver below required level. ","")&amp;IF(COUNTA(P30:Q30)&lt;S30,"Missing second signature. ","")&amp;IF(J30=K30,"Requester approved own request. ","")&amp;IF(AND(O30&lt;&gt;"",O30&lt;L30),"Paid before approval. ","")&amp;IF(I30="No","No invoice attached. ","")</f>
        <v/>
      </c>
    </row>
    <row r="31" customFormat="false" ht="15" hidden="false" customHeight="false" outlineLevel="0" collapsed="false">
      <c r="A31" s="64" t="s">
        <v>355</v>
      </c>
      <c r="B31" s="65" t="n">
        <v>46099</v>
      </c>
      <c r="C31" s="64" t="s">
        <v>285</v>
      </c>
      <c r="D31" s="64" t="s">
        <v>286</v>
      </c>
      <c r="E31" s="64" t="s">
        <v>287</v>
      </c>
      <c r="F31" s="64" t="s">
        <v>288</v>
      </c>
      <c r="G31" s="66" t="n">
        <v>8720.33</v>
      </c>
      <c r="H31" s="64" t="s">
        <v>235</v>
      </c>
      <c r="I31" s="64" t="s">
        <v>235</v>
      </c>
      <c r="J31" s="64" t="s">
        <v>289</v>
      </c>
      <c r="K31" s="64" t="s">
        <v>29</v>
      </c>
      <c r="L31" s="65" t="n">
        <v>46100</v>
      </c>
      <c r="M31" s="64" t="s">
        <v>282</v>
      </c>
      <c r="N31" s="64" t="s">
        <v>356</v>
      </c>
      <c r="O31" s="65" t="n">
        <v>46104</v>
      </c>
      <c r="P31" s="64" t="s">
        <v>28</v>
      </c>
      <c r="Q31" s="64" t="s">
        <v>34</v>
      </c>
      <c r="R31" s="7" t="str">
        <f aca="false">IF(H31="Yes",INDEX(BudApprover,MATCH(G31,BudFrom,1)),INDEX(UnbApprover,MATCH(G31,UnbFrom,1)))</f>
        <v>Finance Director</v>
      </c>
      <c r="S31" s="67" t="n">
        <f aca="false">IF(G31&gt;TwoSigLimit,2,1)</f>
        <v>2</v>
      </c>
      <c r="T31" s="68" t="str">
        <f aca="false">IF(IFERROR(INDEX(ApproverLevel,MATCH(K31,ApproverList,0)),0)&lt;INDEX(ApproverLevel,MATCH(R31,ApproverList,0)),"Approver below required level. ","")&amp;IF(COUNTA(P31:Q31)&lt;S31,"Missing second signature. ","")&amp;IF(J31=K31,"Requester approved own request. ","")&amp;IF(AND(O31&lt;&gt;"",O31&lt;L31),"Paid before approval. ","")&amp;IF(I31="No","No invoice attached. ","")</f>
        <v/>
      </c>
    </row>
    <row r="32" customFormat="false" ht="15" hidden="false" customHeight="false" outlineLevel="0" collapsed="false">
      <c r="A32" s="64" t="s">
        <v>357</v>
      </c>
      <c r="B32" s="65" t="n">
        <v>46100</v>
      </c>
      <c r="C32" s="64" t="s">
        <v>323</v>
      </c>
      <c r="D32" s="64" t="s">
        <v>324</v>
      </c>
      <c r="E32" s="64" t="s">
        <v>280</v>
      </c>
      <c r="F32" s="64" t="s">
        <v>325</v>
      </c>
      <c r="G32" s="66" t="n">
        <v>2400</v>
      </c>
      <c r="H32" s="64" t="s">
        <v>235</v>
      </c>
      <c r="I32" s="64" t="s">
        <v>235</v>
      </c>
      <c r="J32" s="64" t="s">
        <v>29</v>
      </c>
      <c r="K32" s="64" t="s">
        <v>207</v>
      </c>
      <c r="L32" s="65" t="n">
        <v>46101</v>
      </c>
      <c r="M32" s="64" t="s">
        <v>282</v>
      </c>
      <c r="N32" s="64" t="s">
        <v>358</v>
      </c>
      <c r="O32" s="65" t="n">
        <v>46104</v>
      </c>
      <c r="P32" s="64" t="s">
        <v>28</v>
      </c>
      <c r="Q32" s="64"/>
      <c r="R32" s="7" t="str">
        <f aca="false">IF(H32="Yes",INDEX(BudApprover,MATCH(G32,BudFrom,1)),INDEX(UnbApprover,MATCH(G32,UnbFrom,1)))</f>
        <v>Department Director</v>
      </c>
      <c r="S32" s="67" t="n">
        <f aca="false">IF(G32&gt;TwoSigLimit,2,1)</f>
        <v>1</v>
      </c>
      <c r="T32" s="68" t="str">
        <f aca="false">IF(IFERROR(INDEX(ApproverLevel,MATCH(K32,ApproverList,0)),0)&lt;INDEX(ApproverLevel,MATCH(R32,ApproverList,0)),"Approver below required level. ","")&amp;IF(COUNTA(P32:Q32)&lt;S32,"Missing second signature. ","")&amp;IF(J32=K32,"Requester approved own request. ","")&amp;IF(AND(O32&lt;&gt;"",O32&lt;L32),"Paid before approval. ","")&amp;IF(I32="No","No invoice attached. ","")</f>
        <v/>
      </c>
    </row>
    <row r="33" customFormat="false" ht="15" hidden="false" customHeight="false" outlineLevel="0" collapsed="false">
      <c r="A33" s="64" t="s">
        <v>359</v>
      </c>
      <c r="B33" s="65" t="n">
        <v>46101</v>
      </c>
      <c r="C33" s="64" t="s">
        <v>258</v>
      </c>
      <c r="D33" s="64" t="s">
        <v>259</v>
      </c>
      <c r="E33" s="64" t="s">
        <v>260</v>
      </c>
      <c r="F33" s="64" t="s">
        <v>261</v>
      </c>
      <c r="G33" s="66" t="n">
        <v>242</v>
      </c>
      <c r="H33" s="64" t="s">
        <v>235</v>
      </c>
      <c r="I33" s="64" t="s">
        <v>235</v>
      </c>
      <c r="J33" s="64" t="s">
        <v>32</v>
      </c>
      <c r="K33" s="64" t="s">
        <v>207</v>
      </c>
      <c r="L33" s="65" t="n">
        <v>46104</v>
      </c>
      <c r="M33" s="64" t="s">
        <v>262</v>
      </c>
      <c r="N33" s="64" t="s">
        <v>360</v>
      </c>
      <c r="O33" s="65" t="n">
        <v>46106</v>
      </c>
      <c r="P33" s="64" t="s">
        <v>28</v>
      </c>
      <c r="Q33" s="64"/>
      <c r="R33" s="7" t="str">
        <f aca="false">IF(H33="Yes",INDEX(BudApprover,MATCH(G33,BudFrom,1)),INDEX(UnbApprover,MATCH(G33,UnbFrom,1)))</f>
        <v>Department Director</v>
      </c>
      <c r="S33" s="67" t="n">
        <f aca="false">IF(G33&gt;TwoSigLimit,2,1)</f>
        <v>1</v>
      </c>
      <c r="T33" s="68" t="str">
        <f aca="false">IF(IFERROR(INDEX(ApproverLevel,MATCH(K33,ApproverList,0)),0)&lt;INDEX(ApproverLevel,MATCH(R33,ApproverList,0)),"Approver below required level. ","")&amp;IF(COUNTA(P33:Q33)&lt;S33,"Missing second signature. ","")&amp;IF(J33=K33,"Requester approved own request. ","")&amp;IF(AND(O33&lt;&gt;"",O33&lt;L33),"Paid before approval. ","")&amp;IF(I33="No","No invoice attached. ","")</f>
        <v/>
      </c>
    </row>
    <row r="34" customFormat="false" ht="15" hidden="false" customHeight="false" outlineLevel="0" collapsed="false">
      <c r="A34" s="64" t="s">
        <v>361</v>
      </c>
      <c r="B34" s="65" t="n">
        <v>46101</v>
      </c>
      <c r="C34" s="64" t="s">
        <v>309</v>
      </c>
      <c r="D34" s="64" t="s">
        <v>310</v>
      </c>
      <c r="E34" s="64" t="s">
        <v>280</v>
      </c>
      <c r="F34" s="64" t="s">
        <v>311</v>
      </c>
      <c r="G34" s="66" t="n">
        <v>14200</v>
      </c>
      <c r="H34" s="64" t="s">
        <v>235</v>
      </c>
      <c r="I34" s="64" t="s">
        <v>235</v>
      </c>
      <c r="J34" s="64" t="s">
        <v>29</v>
      </c>
      <c r="K34" s="64" t="s">
        <v>28</v>
      </c>
      <c r="L34" s="65" t="n">
        <v>46104</v>
      </c>
      <c r="M34" s="64" t="s">
        <v>262</v>
      </c>
      <c r="N34" s="64" t="s">
        <v>362</v>
      </c>
      <c r="O34" s="65" t="n">
        <v>46106</v>
      </c>
      <c r="P34" s="64" t="s">
        <v>28</v>
      </c>
      <c r="Q34" s="64" t="s">
        <v>34</v>
      </c>
      <c r="R34" s="7" t="str">
        <f aca="false">IF(H34="Yes",INDEX(BudApprover,MATCH(G34,BudFrom,1)),INDEX(UnbApprover,MATCH(G34,UnbFrom,1)))</f>
        <v>Executive Director</v>
      </c>
      <c r="S34" s="67" t="n">
        <f aca="false">IF(G34&gt;TwoSigLimit,2,1)</f>
        <v>2</v>
      </c>
      <c r="T34" s="68" t="str">
        <f aca="false">IF(IFERROR(INDEX(ApproverLevel,MATCH(K34,ApproverList,0)),0)&lt;INDEX(ApproverLevel,MATCH(R34,ApproverList,0)),"Approver below required level. ","")&amp;IF(COUNTA(P34:Q34)&lt;S34,"Missing second signature. ","")&amp;IF(J34=K34,"Requester approved own request. ","")&amp;IF(AND(O34&lt;&gt;"",O34&lt;L34),"Paid before approval. ","")&amp;IF(I34="No","No invoice attached. ","")</f>
        <v/>
      </c>
    </row>
    <row r="35" customFormat="false" ht="15" hidden="false" customHeight="false" outlineLevel="0" collapsed="false">
      <c r="A35" s="64" t="s">
        <v>363</v>
      </c>
      <c r="B35" s="65" t="n">
        <v>46104</v>
      </c>
      <c r="C35" s="64" t="s">
        <v>364</v>
      </c>
      <c r="D35" s="64" t="s">
        <v>365</v>
      </c>
      <c r="E35" s="64" t="s">
        <v>280</v>
      </c>
      <c r="F35" s="64" t="s">
        <v>281</v>
      </c>
      <c r="G35" s="66" t="n">
        <v>310</v>
      </c>
      <c r="H35" s="64" t="s">
        <v>235</v>
      </c>
      <c r="I35" s="64" t="s">
        <v>235</v>
      </c>
      <c r="J35" s="64" t="s">
        <v>29</v>
      </c>
      <c r="K35" s="64" t="s">
        <v>207</v>
      </c>
      <c r="L35" s="65" t="n">
        <v>46105</v>
      </c>
      <c r="M35" s="64" t="s">
        <v>262</v>
      </c>
      <c r="N35" s="64" t="s">
        <v>366</v>
      </c>
      <c r="O35" s="65" t="n">
        <v>46107</v>
      </c>
      <c r="P35" s="64" t="s">
        <v>28</v>
      </c>
      <c r="Q35" s="64"/>
      <c r="R35" s="7" t="str">
        <f aca="false">IF(H35="Yes",INDEX(BudApprover,MATCH(G35,BudFrom,1)),INDEX(UnbApprover,MATCH(G35,UnbFrom,1)))</f>
        <v>Department Director</v>
      </c>
      <c r="S35" s="67" t="n">
        <f aca="false">IF(G35&gt;TwoSigLimit,2,1)</f>
        <v>1</v>
      </c>
      <c r="T35" s="68" t="str">
        <f aca="false">IF(IFERROR(INDEX(ApproverLevel,MATCH(K35,ApproverList,0)),0)&lt;INDEX(ApproverLevel,MATCH(R35,ApproverList,0)),"Approver below required level. ","")&amp;IF(COUNTA(P35:Q35)&lt;S35,"Missing second signature. ","")&amp;IF(J35=K35,"Requester approved own request. ","")&amp;IF(AND(O35&lt;&gt;"",O35&lt;L35),"Paid before approval. ","")&amp;IF(I35="No","No invoice attached. ","")</f>
        <v/>
      </c>
    </row>
    <row r="36" customFormat="false" ht="15" hidden="false" customHeight="false" outlineLevel="0" collapsed="false">
      <c r="A36" s="64" t="s">
        <v>367</v>
      </c>
      <c r="B36" s="65" t="n">
        <v>46104</v>
      </c>
      <c r="C36" s="64" t="s">
        <v>368</v>
      </c>
      <c r="D36" s="64" t="s">
        <v>369</v>
      </c>
      <c r="E36" s="64" t="s">
        <v>280</v>
      </c>
      <c r="F36" s="64" t="s">
        <v>281</v>
      </c>
      <c r="G36" s="66" t="n">
        <v>6480</v>
      </c>
      <c r="H36" s="64" t="s">
        <v>349</v>
      </c>
      <c r="I36" s="64" t="s">
        <v>235</v>
      </c>
      <c r="J36" s="64" t="s">
        <v>29</v>
      </c>
      <c r="K36" s="64" t="s">
        <v>215</v>
      </c>
      <c r="L36" s="65" t="n">
        <v>46105</v>
      </c>
      <c r="M36" s="64" t="s">
        <v>262</v>
      </c>
      <c r="N36" s="64" t="s">
        <v>370</v>
      </c>
      <c r="O36" s="65" t="n">
        <v>46107</v>
      </c>
      <c r="P36" s="64" t="s">
        <v>28</v>
      </c>
      <c r="Q36" s="64" t="s">
        <v>34</v>
      </c>
      <c r="R36" s="7" t="str">
        <f aca="false">IF(H36="Yes",INDEX(BudApprover,MATCH(G36,BudFrom,1)),INDEX(UnbApprover,MATCH(G36,UnbFrom,1)))</f>
        <v>Finance Committee</v>
      </c>
      <c r="S36" s="67" t="n">
        <f aca="false">IF(G36&gt;TwoSigLimit,2,1)</f>
        <v>2</v>
      </c>
      <c r="T36" s="68" t="str">
        <f aca="false">IF(IFERROR(INDEX(ApproverLevel,MATCH(K36,ApproverList,0)),0)&lt;INDEX(ApproverLevel,MATCH(R36,ApproverList,0)),"Approver below required level. ","")&amp;IF(COUNTA(P36:Q36)&lt;S36,"Missing second signature. ","")&amp;IF(J36=K36,"Requester approved own request. ","")&amp;IF(AND(O36&lt;&gt;"",O36&lt;L36),"Paid before approval. ","")&amp;IF(I36="No","No invoice attached. ","")</f>
        <v/>
      </c>
    </row>
    <row r="37" customFormat="false" ht="15" hidden="false" customHeight="false" outlineLevel="0" collapsed="false">
      <c r="A37" s="64" t="s">
        <v>371</v>
      </c>
      <c r="B37" s="65" t="n">
        <v>46104</v>
      </c>
      <c r="C37" s="64" t="s">
        <v>292</v>
      </c>
      <c r="D37" s="64" t="s">
        <v>293</v>
      </c>
      <c r="E37" s="64" t="s">
        <v>294</v>
      </c>
      <c r="F37" s="64" t="s">
        <v>295</v>
      </c>
      <c r="G37" s="66" t="n">
        <v>277.64</v>
      </c>
      <c r="H37" s="64" t="s">
        <v>235</v>
      </c>
      <c r="I37" s="64" t="s">
        <v>235</v>
      </c>
      <c r="J37" s="64" t="s">
        <v>296</v>
      </c>
      <c r="K37" s="64" t="s">
        <v>207</v>
      </c>
      <c r="L37" s="65" t="n">
        <v>46105</v>
      </c>
      <c r="M37" s="64" t="s">
        <v>262</v>
      </c>
      <c r="N37" s="64" t="s">
        <v>372</v>
      </c>
      <c r="O37" s="65" t="n">
        <v>46107</v>
      </c>
      <c r="P37" s="64" t="s">
        <v>28</v>
      </c>
      <c r="Q37" s="64"/>
      <c r="R37" s="7" t="str">
        <f aca="false">IF(H37="Yes",INDEX(BudApprover,MATCH(G37,BudFrom,1)),INDEX(UnbApprover,MATCH(G37,UnbFrom,1)))</f>
        <v>Department Director</v>
      </c>
      <c r="S37" s="67" t="n">
        <f aca="false">IF(G37&gt;TwoSigLimit,2,1)</f>
        <v>1</v>
      </c>
      <c r="T37" s="68" t="str">
        <f aca="false">IF(IFERROR(INDEX(ApproverLevel,MATCH(K37,ApproverList,0)),0)&lt;INDEX(ApproverLevel,MATCH(R37,ApproverList,0)),"Approver below required level. ","")&amp;IF(COUNTA(P37:Q37)&lt;S37,"Missing second signature. ","")&amp;IF(J37=K37,"Requester approved own request. ","")&amp;IF(AND(O37&lt;&gt;"",O37&lt;L37),"Paid before approval. ","")&amp;IF(I37="No","No invoice attached. ","")</f>
        <v/>
      </c>
    </row>
    <row r="38" customFormat="false" ht="15" hidden="false" customHeight="false" outlineLevel="0" collapsed="false">
      <c r="A38" s="64" t="s">
        <v>373</v>
      </c>
      <c r="B38" s="65" t="n">
        <v>46104</v>
      </c>
      <c r="C38" s="64" t="s">
        <v>323</v>
      </c>
      <c r="D38" s="64" t="s">
        <v>324</v>
      </c>
      <c r="E38" s="64" t="s">
        <v>280</v>
      </c>
      <c r="F38" s="64" t="s">
        <v>325</v>
      </c>
      <c r="G38" s="66" t="n">
        <v>2400</v>
      </c>
      <c r="H38" s="64" t="s">
        <v>235</v>
      </c>
      <c r="I38" s="64" t="s">
        <v>235</v>
      </c>
      <c r="J38" s="64" t="s">
        <v>29</v>
      </c>
      <c r="K38" s="64" t="s">
        <v>207</v>
      </c>
      <c r="L38" s="65" t="n">
        <v>46105</v>
      </c>
      <c r="M38" s="64" t="s">
        <v>282</v>
      </c>
      <c r="N38" s="64" t="s">
        <v>374</v>
      </c>
      <c r="O38" s="65" t="n">
        <v>46107</v>
      </c>
      <c r="P38" s="64" t="s">
        <v>28</v>
      </c>
      <c r="Q38" s="64"/>
      <c r="R38" s="7" t="str">
        <f aca="false">IF(H38="Yes",INDEX(BudApprover,MATCH(G38,BudFrom,1)),INDEX(UnbApprover,MATCH(G38,UnbFrom,1)))</f>
        <v>Department Director</v>
      </c>
      <c r="S38" s="67" t="n">
        <f aca="false">IF(G38&gt;TwoSigLimit,2,1)</f>
        <v>1</v>
      </c>
      <c r="T38" s="68" t="str">
        <f aca="false">IF(IFERROR(INDEX(ApproverLevel,MATCH(K38,ApproverList,0)),0)&lt;INDEX(ApproverLevel,MATCH(R38,ApproverList,0)),"Approver below required level. ","")&amp;IF(COUNTA(P38:Q38)&lt;S38,"Missing second signature. ","")&amp;IF(J38=K38,"Requester approved own request. ","")&amp;IF(AND(O38&lt;&gt;"",O38&lt;L38),"Paid before approval. ","")&amp;IF(I38="No","No invoice attached. ","")</f>
        <v/>
      </c>
    </row>
    <row r="39" customFormat="false" ht="15" hidden="false" customHeight="false" outlineLevel="0" collapsed="false">
      <c r="A39" s="64" t="s">
        <v>375</v>
      </c>
      <c r="B39" s="65" t="n">
        <v>46105</v>
      </c>
      <c r="C39" s="64" t="s">
        <v>301</v>
      </c>
      <c r="D39" s="64" t="s">
        <v>302</v>
      </c>
      <c r="E39" s="64" t="s">
        <v>274</v>
      </c>
      <c r="F39" s="64" t="s">
        <v>303</v>
      </c>
      <c r="G39" s="66" t="n">
        <v>26800</v>
      </c>
      <c r="H39" s="64" t="s">
        <v>235</v>
      </c>
      <c r="I39" s="64" t="s">
        <v>235</v>
      </c>
      <c r="J39" s="64" t="s">
        <v>31</v>
      </c>
      <c r="K39" s="64" t="s">
        <v>304</v>
      </c>
      <c r="L39" s="65" t="n">
        <v>46107</v>
      </c>
      <c r="M39" s="64" t="s">
        <v>282</v>
      </c>
      <c r="N39" s="64" t="s">
        <v>376</v>
      </c>
      <c r="O39" s="65" t="n">
        <v>46111</v>
      </c>
      <c r="P39" s="64" t="s">
        <v>28</v>
      </c>
      <c r="Q39" s="64" t="s">
        <v>34</v>
      </c>
      <c r="R39" s="7" t="str">
        <f aca="false">IF(H39="Yes",INDEX(BudApprover,MATCH(G39,BudFrom,1)),INDEX(UnbApprover,MATCH(G39,UnbFrom,1)))</f>
        <v>Executive Director and Board Treasurer</v>
      </c>
      <c r="S39" s="67" t="n">
        <f aca="false">IF(G39&gt;TwoSigLimit,2,1)</f>
        <v>2</v>
      </c>
      <c r="T39" s="68" t="str">
        <f aca="false">IF(IFERROR(INDEX(ApproverLevel,MATCH(K39,ApproverList,0)),0)&lt;INDEX(ApproverLevel,MATCH(R39,ApproverList,0)),"Approver below required level. ","")&amp;IF(COUNTA(P39:Q39)&lt;S39,"Missing second signature. ","")&amp;IF(J39=K39,"Requester approved own request. ","")&amp;IF(AND(O39&lt;&gt;"",O39&lt;L39),"Paid before approval. ","")&amp;IF(I39="No","No invoice attached. ","")</f>
        <v/>
      </c>
    </row>
    <row r="40" customFormat="false" ht="15" hidden="false" customHeight="false" outlineLevel="0" collapsed="false">
      <c r="A40" s="64" t="s">
        <v>377</v>
      </c>
      <c r="B40" s="65" t="n">
        <v>46105</v>
      </c>
      <c r="C40" s="64" t="s">
        <v>336</v>
      </c>
      <c r="D40" s="64" t="s">
        <v>337</v>
      </c>
      <c r="E40" s="64" t="s">
        <v>267</v>
      </c>
      <c r="F40" s="64" t="s">
        <v>268</v>
      </c>
      <c r="G40" s="66" t="n">
        <v>789.17</v>
      </c>
      <c r="H40" s="64" t="s">
        <v>235</v>
      </c>
      <c r="I40" s="64" t="s">
        <v>235</v>
      </c>
      <c r="J40" s="64" t="s">
        <v>269</v>
      </c>
      <c r="K40" s="64" t="s">
        <v>207</v>
      </c>
      <c r="L40" s="65" t="n">
        <v>46106</v>
      </c>
      <c r="M40" s="64" t="s">
        <v>262</v>
      </c>
      <c r="N40" s="64" t="s">
        <v>378</v>
      </c>
      <c r="O40" s="65" t="n">
        <v>46108</v>
      </c>
      <c r="P40" s="64" t="s">
        <v>28</v>
      </c>
      <c r="Q40" s="64"/>
      <c r="R40" s="7" t="str">
        <f aca="false">IF(H40="Yes",INDEX(BudApprover,MATCH(G40,BudFrom,1)),INDEX(UnbApprover,MATCH(G40,UnbFrom,1)))</f>
        <v>Department Director</v>
      </c>
      <c r="S40" s="67" t="n">
        <f aca="false">IF(G40&gt;TwoSigLimit,2,1)</f>
        <v>1</v>
      </c>
      <c r="T40" s="68" t="str">
        <f aca="false">IF(IFERROR(INDEX(ApproverLevel,MATCH(K40,ApproverList,0)),0)&lt;INDEX(ApproverLevel,MATCH(R40,ApproverList,0)),"Approver below required level. ","")&amp;IF(COUNTA(P40:Q40)&lt;S40,"Missing second signature. ","")&amp;IF(J40=K40,"Requester approved own request. ","")&amp;IF(AND(O40&lt;&gt;"",O40&lt;L40),"Paid before approval. ","")&amp;IF(I40="No","No invoice attached. ","")</f>
        <v/>
      </c>
    </row>
    <row r="41" customFormat="false" ht="15" hidden="false" customHeight="false" outlineLevel="0" collapsed="false">
      <c r="A41" s="64" t="s">
        <v>379</v>
      </c>
      <c r="B41" s="65" t="n">
        <v>46106</v>
      </c>
      <c r="C41" s="64" t="s">
        <v>272</v>
      </c>
      <c r="D41" s="64" t="s">
        <v>273</v>
      </c>
      <c r="E41" s="64" t="s">
        <v>274</v>
      </c>
      <c r="F41" s="64" t="s">
        <v>275</v>
      </c>
      <c r="G41" s="66" t="n">
        <v>2983.29</v>
      </c>
      <c r="H41" s="64" t="s">
        <v>235</v>
      </c>
      <c r="I41" s="64" t="s">
        <v>235</v>
      </c>
      <c r="J41" s="64" t="s">
        <v>31</v>
      </c>
      <c r="K41" s="64" t="s">
        <v>29</v>
      </c>
      <c r="L41" s="65" t="n">
        <v>46107</v>
      </c>
      <c r="M41" s="64" t="s">
        <v>262</v>
      </c>
      <c r="N41" s="64" t="s">
        <v>380</v>
      </c>
      <c r="O41" s="65" t="n">
        <v>46111</v>
      </c>
      <c r="P41" s="64" t="s">
        <v>28</v>
      </c>
      <c r="Q41" s="64"/>
      <c r="R41" s="7" t="str">
        <f aca="false">IF(H41="Yes",INDEX(BudApprover,MATCH(G41,BudFrom,1)),INDEX(UnbApprover,MATCH(G41,UnbFrom,1)))</f>
        <v>Finance Director</v>
      </c>
      <c r="S41" s="67" t="n">
        <f aca="false">IF(G41&gt;TwoSigLimit,2,1)</f>
        <v>1</v>
      </c>
      <c r="T41" s="68" t="str">
        <f aca="false">IF(IFERROR(INDEX(ApproverLevel,MATCH(K41,ApproverList,0)),0)&lt;INDEX(ApproverLevel,MATCH(R41,ApproverList,0)),"Approver below required level. ","")&amp;IF(COUNTA(P41:Q41)&lt;S41,"Missing second signature. ","")&amp;IF(J41=K41,"Requester approved own request. ","")&amp;IF(AND(O41&lt;&gt;"",O41&lt;L41),"Paid before approval. ","")&amp;IF(I41="No","No invoice attached. ","")</f>
        <v/>
      </c>
    </row>
    <row r="42" customFormat="false" ht="15" hidden="false" customHeight="false" outlineLevel="0" collapsed="false">
      <c r="A42" s="64" t="s">
        <v>381</v>
      </c>
      <c r="B42" s="65" t="n">
        <v>46107</v>
      </c>
      <c r="C42" s="64" t="s">
        <v>316</v>
      </c>
      <c r="D42" s="64" t="s">
        <v>317</v>
      </c>
      <c r="E42" s="64" t="s">
        <v>287</v>
      </c>
      <c r="F42" s="64" t="s">
        <v>318</v>
      </c>
      <c r="G42" s="66" t="n">
        <v>928.99</v>
      </c>
      <c r="H42" s="64" t="s">
        <v>235</v>
      </c>
      <c r="I42" s="64" t="s">
        <v>235</v>
      </c>
      <c r="J42" s="64" t="s">
        <v>289</v>
      </c>
      <c r="K42" s="64" t="s">
        <v>207</v>
      </c>
      <c r="L42" s="65" t="n">
        <v>46108</v>
      </c>
      <c r="M42" s="64" t="s">
        <v>262</v>
      </c>
      <c r="N42" s="64" t="s">
        <v>382</v>
      </c>
      <c r="O42" s="65" t="n">
        <v>46111</v>
      </c>
      <c r="P42" s="64" t="s">
        <v>28</v>
      </c>
      <c r="Q42" s="64"/>
      <c r="R42" s="7" t="str">
        <f aca="false">IF(H42="Yes",INDEX(BudApprover,MATCH(G42,BudFrom,1)),INDEX(UnbApprover,MATCH(G42,UnbFrom,1)))</f>
        <v>Department Director</v>
      </c>
      <c r="S42" s="67" t="n">
        <f aca="false">IF(G42&gt;TwoSigLimit,2,1)</f>
        <v>1</v>
      </c>
      <c r="T42" s="68" t="str">
        <f aca="false">IF(IFERROR(INDEX(ApproverLevel,MATCH(K42,ApproverList,0)),0)&lt;INDEX(ApproverLevel,MATCH(R42,ApproverList,0)),"Approver below required level. ","")&amp;IF(COUNTA(P42:Q42)&lt;S42,"Missing second signature. ","")&amp;IF(J42=K42,"Requester approved own request. ","")&amp;IF(AND(O42&lt;&gt;"",O42&lt;L42),"Paid before approval. ","")&amp;IF(I42="No","No invoice attached. ","")</f>
        <v/>
      </c>
    </row>
    <row r="43" customFormat="false" ht="15" hidden="false" customHeight="false" outlineLevel="0" collapsed="false">
      <c r="A43" s="64" t="s">
        <v>383</v>
      </c>
      <c r="B43" s="65" t="n">
        <v>46107</v>
      </c>
      <c r="C43" s="64" t="s">
        <v>336</v>
      </c>
      <c r="D43" s="64" t="s">
        <v>337</v>
      </c>
      <c r="E43" s="64" t="s">
        <v>267</v>
      </c>
      <c r="F43" s="64" t="s">
        <v>268</v>
      </c>
      <c r="G43" s="66" t="n">
        <v>963.4</v>
      </c>
      <c r="H43" s="64" t="s">
        <v>235</v>
      </c>
      <c r="I43" s="64" t="s">
        <v>235</v>
      </c>
      <c r="J43" s="64" t="s">
        <v>269</v>
      </c>
      <c r="K43" s="64" t="s">
        <v>207</v>
      </c>
      <c r="L43" s="65" t="n">
        <v>46108</v>
      </c>
      <c r="M43" s="64" t="s">
        <v>262</v>
      </c>
      <c r="N43" s="64" t="s">
        <v>384</v>
      </c>
      <c r="O43" s="65" t="n">
        <v>46111</v>
      </c>
      <c r="P43" s="64" t="s">
        <v>28</v>
      </c>
      <c r="Q43" s="64"/>
      <c r="R43" s="7" t="str">
        <f aca="false">IF(H43="Yes",INDEX(BudApprover,MATCH(G43,BudFrom,1)),INDEX(UnbApprover,MATCH(G43,UnbFrom,1)))</f>
        <v>Department Director</v>
      </c>
      <c r="S43" s="67" t="n">
        <f aca="false">IF(G43&gt;TwoSigLimit,2,1)</f>
        <v>1</v>
      </c>
      <c r="T43" s="68" t="str">
        <f aca="false">IF(IFERROR(INDEX(ApproverLevel,MATCH(K43,ApproverList,0)),0)&lt;INDEX(ApproverLevel,MATCH(R43,ApproverList,0)),"Approver below required level. ","")&amp;IF(COUNTA(P43:Q43)&lt;S43,"Missing second signature. ","")&amp;IF(J43=K43,"Requester approved own request. ","")&amp;IF(AND(O43&lt;&gt;"",O43&lt;L43),"Paid before approval. ","")&amp;IF(I43="No","No invoice attached. ","")</f>
        <v/>
      </c>
    </row>
    <row r="44" customFormat="false" ht="15" hidden="false" customHeight="false" outlineLevel="0" collapsed="false">
      <c r="A44" s="64" t="s">
        <v>385</v>
      </c>
      <c r="B44" s="65" t="n">
        <v>46108</v>
      </c>
      <c r="C44" s="64" t="s">
        <v>340</v>
      </c>
      <c r="D44" s="64" t="s">
        <v>341</v>
      </c>
      <c r="E44" s="64" t="s">
        <v>260</v>
      </c>
      <c r="F44" s="64" t="s">
        <v>342</v>
      </c>
      <c r="G44" s="66" t="n">
        <v>9500</v>
      </c>
      <c r="H44" s="64" t="s">
        <v>235</v>
      </c>
      <c r="I44" s="64" t="s">
        <v>235</v>
      </c>
      <c r="J44" s="64" t="s">
        <v>32</v>
      </c>
      <c r="K44" s="64" t="s">
        <v>29</v>
      </c>
      <c r="L44" s="65" t="n">
        <v>46111</v>
      </c>
      <c r="M44" s="64" t="s">
        <v>262</v>
      </c>
      <c r="N44" s="64" t="s">
        <v>386</v>
      </c>
      <c r="O44" s="65" t="n">
        <v>46113</v>
      </c>
      <c r="P44" s="64" t="s">
        <v>28</v>
      </c>
      <c r="Q44" s="64" t="s">
        <v>34</v>
      </c>
      <c r="R44" s="7" t="str">
        <f aca="false">IF(H44="Yes",INDEX(BudApprover,MATCH(G44,BudFrom,1)),INDEX(UnbApprover,MATCH(G44,UnbFrom,1)))</f>
        <v>Finance Director</v>
      </c>
      <c r="S44" s="67" t="n">
        <f aca="false">IF(G44&gt;TwoSigLimit,2,1)</f>
        <v>2</v>
      </c>
      <c r="T44" s="68" t="str">
        <f aca="false">IF(IFERROR(INDEX(ApproverLevel,MATCH(K44,ApproverList,0)),0)&lt;INDEX(ApproverLevel,MATCH(R44,ApproverList,0)),"Approver below required level. ","")&amp;IF(COUNTA(P44:Q44)&lt;S44,"Missing second signature. ","")&amp;IF(J44=K44,"Requester approved own request. ","")&amp;IF(AND(O44&lt;&gt;"",O44&lt;L44),"Paid before approval. ","")&amp;IF(I44="No","No invoice attached. ","")</f>
        <v/>
      </c>
    </row>
    <row r="45" customFormat="false" ht="15" hidden="false" customHeight="false" outlineLevel="0" collapsed="false">
      <c r="A45" s="64" t="s">
        <v>387</v>
      </c>
      <c r="B45" s="65" t="n">
        <v>46111</v>
      </c>
      <c r="C45" s="64" t="s">
        <v>323</v>
      </c>
      <c r="D45" s="64" t="s">
        <v>324</v>
      </c>
      <c r="E45" s="64" t="s">
        <v>280</v>
      </c>
      <c r="F45" s="64" t="s">
        <v>325</v>
      </c>
      <c r="G45" s="66" t="n">
        <v>2400</v>
      </c>
      <c r="H45" s="64" t="s">
        <v>235</v>
      </c>
      <c r="I45" s="64" t="s">
        <v>235</v>
      </c>
      <c r="J45" s="64" t="s">
        <v>29</v>
      </c>
      <c r="K45" s="64" t="s">
        <v>207</v>
      </c>
      <c r="L45" s="65" t="n">
        <v>46112</v>
      </c>
      <c r="M45" s="64" t="s">
        <v>282</v>
      </c>
      <c r="N45" s="64" t="s">
        <v>388</v>
      </c>
      <c r="O45" s="65" t="n">
        <v>46114</v>
      </c>
      <c r="P45" s="64" t="s">
        <v>28</v>
      </c>
      <c r="Q45" s="64"/>
      <c r="R45" s="7" t="str">
        <f aca="false">IF(H45="Yes",INDEX(BudApprover,MATCH(G45,BudFrom,1)),INDEX(UnbApprover,MATCH(G45,UnbFrom,1)))</f>
        <v>Department Director</v>
      </c>
      <c r="S45" s="67" t="n">
        <f aca="false">IF(G45&gt;TwoSigLimit,2,1)</f>
        <v>1</v>
      </c>
      <c r="T45" s="68" t="str">
        <f aca="false">IF(IFERROR(INDEX(ApproverLevel,MATCH(K45,ApproverList,0)),0)&lt;INDEX(ApproverLevel,MATCH(R45,ApproverList,0)),"Approver below required level. ","")&amp;IF(COUNTA(P45:Q45)&lt;S45,"Missing second signature. ","")&amp;IF(J45=K45,"Requester approved own request. ","")&amp;IF(AND(O45&lt;&gt;"",O45&lt;L45),"Paid before approval. ","")&amp;IF(I45="No","No invoice attached. ","")</f>
        <v/>
      </c>
    </row>
    <row r="47" customFormat="false" ht="15" hidden="false" customHeight="false" outlineLevel="0" collapsed="false">
      <c r="A47" s="28" t="s">
        <v>389</v>
      </c>
      <c r="D47" s="69" t="n">
        <f aca="false">COUNTA(A6:A45)</f>
        <v>40</v>
      </c>
    </row>
    <row r="48" customFormat="false" ht="15" hidden="false" customHeight="false" outlineLevel="0" collapsed="false">
      <c r="A48" s="28" t="s">
        <v>390</v>
      </c>
      <c r="D48" s="70" t="n">
        <f aca="false">SUMPRODUCT(--(LEN(T6:T45)&gt;0))</f>
        <v>5</v>
      </c>
    </row>
    <row r="49" customFormat="false" ht="15" hidden="false" customHeight="false" outlineLevel="0" collapsed="false">
      <c r="A49" s="28" t="s">
        <v>391</v>
      </c>
      <c r="D49" s="71" t="n">
        <f aca="false">SUM(G6:G45)</f>
        <v>220542.19</v>
      </c>
    </row>
  </sheetData>
  <conditionalFormatting sqref="A6:T45">
    <cfRule type="expression" priority="2" aboveAverage="0" equalAverage="0" bottom="0" percent="0" rank="0" text="" dxfId="16">
      <formula>$T6&lt;&gt;""</formula>
    </cfRule>
  </conditionalFormatting>
  <dataValidations count="2">
    <dataValidation allowBlank="true" errorStyle="stop" operator="between" showDropDown="false" showErrorMessage="false" showInputMessage="false" sqref="H6:I45" type="list">
      <formula1>YesNo</formula1>
      <formula2>0</formula2>
    </dataValidation>
    <dataValidation allowBlank="true" errorStyle="stop" operator="between" showDropDown="false" showErrorMessage="false" showInputMessage="false" sqref="K6:K45" type="list">
      <formula1>ApproverList</formula1>
      <formula2>0</formula2>
    </dataValidation>
  </dataValidations>
  <printOptions headings="false" gridLines="false" gridLinesSet="true" horizontalCentered="fals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&amp;L&amp;7 Sample data. All names, organizations, and figures are fictional.&amp;R&amp;7 &amp;A, page &amp;P</oddFooter>
  </headerFooter>
  <tableParts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A8794"/>
    <pageSetUpPr fitToPage="true"/>
  </sheetPr>
  <dimension ref="A1:P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2"/>
    <col collapsed="false" customWidth="true" hidden="false" outlineLevel="0" max="3" min="3" style="1" width="14"/>
    <col collapsed="false" customWidth="true" hidden="false" outlineLevel="0" max="4" min="4" style="1" width="2"/>
    <col collapsed="false" customWidth="true" hidden="false" outlineLevel="0" max="5" min="5" style="1" width="10"/>
    <col collapsed="false" customWidth="true" hidden="false" outlineLevel="0" max="6" min="6" style="1" width="2"/>
    <col collapsed="false" customWidth="true" hidden="false" outlineLevel="0" max="7" min="7" style="1" width="8"/>
    <col collapsed="false" customWidth="true" hidden="false" outlineLevel="0" max="8" min="8" style="1" width="11"/>
    <col collapsed="false" customWidth="true" hidden="false" outlineLevel="0" max="9" min="9" style="1" width="36"/>
    <col collapsed="false" customWidth="true" hidden="false" outlineLevel="0" max="10" min="10" style="1" width="7"/>
    <col collapsed="false" customWidth="true" hidden="false" outlineLevel="0" max="11" min="11" style="1" width="2"/>
    <col collapsed="false" customWidth="true" hidden="false" outlineLevel="0" max="12" min="12" style="1" width="14"/>
    <col collapsed="false" customWidth="true" hidden="false" outlineLevel="0" max="13" min="13" style="1" width="36"/>
    <col collapsed="false" customWidth="true" hidden="false" outlineLevel="0" max="14" min="14" style="1" width="2"/>
    <col collapsed="false" customWidth="true" hidden="false" outlineLevel="0" max="15" min="15" style="1" width="16"/>
    <col collapsed="false" customWidth="true" hidden="false" outlineLevel="0" max="16" min="16" style="1" width="22"/>
  </cols>
  <sheetData>
    <row r="1" customFormat="false" ht="18.55" hidden="false" customHeight="false" outlineLevel="0" collapsed="false">
      <c r="A1" s="10" t="s">
        <v>392</v>
      </c>
    </row>
    <row r="2" customFormat="false" ht="15" hidden="false" customHeight="false" outlineLevel="0" collapsed="false">
      <c r="A2" s="3" t="s">
        <v>393</v>
      </c>
    </row>
    <row r="3" customFormat="false" ht="15" hidden="false" customHeight="false" outlineLevel="0" collapsed="false">
      <c r="A3" s="4" t="s">
        <v>2</v>
      </c>
    </row>
    <row r="5" customFormat="false" ht="30" hidden="false" customHeight="true" outlineLevel="0" collapsed="false">
      <c r="A5" s="12" t="s">
        <v>394</v>
      </c>
      <c r="C5" s="12" t="s">
        <v>152</v>
      </c>
      <c r="E5" s="12" t="s">
        <v>395</v>
      </c>
      <c r="G5" s="12" t="s">
        <v>396</v>
      </c>
      <c r="I5" s="12" t="s">
        <v>203</v>
      </c>
      <c r="J5" s="13" t="s">
        <v>397</v>
      </c>
      <c r="L5" s="12" t="s">
        <v>398</v>
      </c>
      <c r="M5" s="13" t="s">
        <v>203</v>
      </c>
      <c r="O5" s="12" t="s">
        <v>399</v>
      </c>
      <c r="P5" s="13" t="s">
        <v>203</v>
      </c>
    </row>
    <row r="6" customFormat="false" ht="15" hidden="false" customHeight="false" outlineLevel="0" collapsed="false">
      <c r="A6" s="64" t="s">
        <v>28</v>
      </c>
      <c r="C6" s="7" t="s">
        <v>165</v>
      </c>
      <c r="E6" s="7" t="s">
        <v>235</v>
      </c>
      <c r="G6" s="28" t="s">
        <v>40</v>
      </c>
      <c r="H6" s="11" t="s">
        <v>400</v>
      </c>
      <c r="I6" s="64" t="s">
        <v>207</v>
      </c>
      <c r="J6" s="64" t="n">
        <v>1</v>
      </c>
      <c r="L6" s="72" t="n">
        <v>0</v>
      </c>
      <c r="M6" s="64" t="s">
        <v>207</v>
      </c>
      <c r="O6" s="72" t="n">
        <v>0</v>
      </c>
      <c r="P6" s="64" t="s">
        <v>28</v>
      </c>
    </row>
    <row r="7" customFormat="false" ht="15" hidden="false" customHeight="false" outlineLevel="0" collapsed="false">
      <c r="A7" s="64" t="s">
        <v>29</v>
      </c>
      <c r="C7" s="7" t="s">
        <v>163</v>
      </c>
      <c r="E7" s="7" t="s">
        <v>349</v>
      </c>
      <c r="G7" s="28" t="s">
        <v>64</v>
      </c>
      <c r="H7" s="11" t="s">
        <v>401</v>
      </c>
      <c r="I7" s="64" t="s">
        <v>29</v>
      </c>
      <c r="J7" s="64" t="n">
        <v>2</v>
      </c>
      <c r="L7" s="72" t="n">
        <v>2500.01</v>
      </c>
      <c r="M7" s="64" t="s">
        <v>29</v>
      </c>
      <c r="O7" s="72" t="n">
        <v>5000.01</v>
      </c>
      <c r="P7" s="64" t="s">
        <v>215</v>
      </c>
    </row>
    <row r="8" customFormat="false" ht="15" hidden="false" customHeight="false" outlineLevel="0" collapsed="false">
      <c r="A8" s="64" t="s">
        <v>30</v>
      </c>
      <c r="C8" s="7" t="s">
        <v>159</v>
      </c>
      <c r="G8" s="28" t="s">
        <v>60</v>
      </c>
      <c r="H8" s="11" t="s">
        <v>402</v>
      </c>
      <c r="I8" s="64" t="s">
        <v>28</v>
      </c>
      <c r="J8" s="64" t="n">
        <v>3</v>
      </c>
      <c r="L8" s="72" t="n">
        <v>10000.01</v>
      </c>
      <c r="M8" s="64" t="s">
        <v>28</v>
      </c>
    </row>
    <row r="9" customFormat="false" ht="15" hidden="false" customHeight="false" outlineLevel="0" collapsed="false">
      <c r="A9" s="64" t="s">
        <v>31</v>
      </c>
      <c r="C9" s="7" t="s">
        <v>168</v>
      </c>
      <c r="I9" s="64" t="s">
        <v>304</v>
      </c>
      <c r="J9" s="64" t="n">
        <v>4</v>
      </c>
      <c r="L9" s="72" t="n">
        <v>25000.01</v>
      </c>
      <c r="M9" s="64" t="s">
        <v>304</v>
      </c>
    </row>
    <row r="10" customFormat="false" ht="15" hidden="false" customHeight="false" outlineLevel="0" collapsed="false">
      <c r="A10" s="64" t="s">
        <v>32</v>
      </c>
      <c r="I10" s="64" t="s">
        <v>215</v>
      </c>
      <c r="J10" s="64" t="n">
        <v>5</v>
      </c>
    </row>
    <row r="11" customFormat="false" ht="15" hidden="false" customHeight="false" outlineLevel="0" collapsed="false">
      <c r="A11" s="64" t="s">
        <v>33</v>
      </c>
    </row>
    <row r="12" customFormat="false" ht="15" hidden="false" customHeight="false" outlineLevel="0" collapsed="false">
      <c r="A12" s="64" t="s">
        <v>34</v>
      </c>
    </row>
    <row r="14" customFormat="false" ht="15" hidden="false" customHeight="false" outlineLevel="0" collapsed="false">
      <c r="A14" s="28" t="s">
        <v>403</v>
      </c>
      <c r="E14" s="73" t="n">
        <v>5000</v>
      </c>
    </row>
  </sheetData>
  <printOptions headings="false" gridLines="false" gridLinesSet="true" horizontalCentered="fals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&amp;L&amp;7 Sample data. All names, organizations, and figures are fictional.&amp;R&amp;7 &amp;A,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2026-10-12T06:49:31Z</dcterms:created>
  <dc:creator>Brad Leake</dc:creator>
  <dc:description/>
  <dc:language>en-US</dc:language>
  <cp:lastModifiedBy>Brad Leake</cp:lastModifiedBy>
  <dcterms:modified xsi:type="dcterms:W3CDTF">2026-10-12T02:53:26Z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