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view Instrument" sheetId="2" state="visible" r:id="rId4"/>
    <sheet name="Summary" sheetId="3" state="visible" r:id="rId5"/>
    <sheet name="Item Guide" sheetId="4" state="visible" r:id="rId6"/>
    <sheet name="Case Ratings" sheetId="5" state="visible" r:id="rId7"/>
    <sheet name="Lists" sheetId="6" state="visible" r:id="rId8"/>
  </sheets>
  <definedNames>
    <definedName function="false" hidden="false" localSheetId="1" name="_xlnm.Print_Titles" vbProcedure="false">'Review Instrument'!$1:$3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7" authorId="0">
      <text>
        <r>
          <rPr>
            <sz val="10"/>
            <rFont val="Arial"/>
            <family val="2"/>
          </rPr>
          <t xml:space="preserve">Input. The share of applicable cases that must be rated Strength for an item to count as a Strength for the office. Set by the state QA unit for this review.</t>
        </r>
      </text>
    </comment>
    <comment ref="I12" authorId="0">
      <text>
        <r>
          <rPr>
            <sz val="10"/>
            <rFont val="Arial"/>
            <family val="2"/>
          </rPr>
          <t xml:space="preserve">Input. Percent Strength for each item from the prior review of this office (2023), entered from that report.</t>
        </r>
      </text>
    </comment>
  </commentList>
</comments>
</file>

<file path=xl/sharedStrings.xml><?xml version="1.0" encoding="utf-8"?>
<sst xmlns="http://schemas.openxmlformats.org/spreadsheetml/2006/main" count="2216" uniqueCount="316">
  <si>
    <t xml:space="preserve">County Office Quality Assurance Review: Case Review Workbook</t>
  </si>
  <si>
    <t xml:space="preserve">Millbrook County Office, Child Welfare Services. Period under review April 1, 2025, to March 31, 2026.</t>
  </si>
  <si>
    <t xml:space="preserve">Sample data. All names, organizations, and figures are fictional.</t>
  </si>
  <si>
    <t xml:space="preserve">Sheet</t>
  </si>
  <si>
    <t xml:space="preserve">What it holds</t>
  </si>
  <si>
    <t xml:space="preserve">Review Instrument</t>
  </si>
  <si>
    <t xml:space="preserve">The form a reviewer completes for one case: case and reviewer IDs, 25 items in four outcome areas, a rating for each item, and notes. Outcome ratings calculate automatically. It is filled in with one example case from the sample.</t>
  </si>
  <si>
    <t xml:space="preserve">Item Guide</t>
  </si>
  <si>
    <t xml:space="preserve">The master list of review items with the question and what reviewers look for. Other sheets read item names from here.</t>
  </si>
  <si>
    <t xml:space="preserve">Case Ratings</t>
  </si>
  <si>
    <t xml:space="preserve">One row per reviewed case (60 cases). Each item column holds a rating code chosen from a drop-down list. Outcome ratings and case scores are formulas.</t>
  </si>
  <si>
    <t xml:space="preserve">Summary</t>
  </si>
  <si>
    <t xml:space="preserve">Item results, outcome area results, and results by case type and by unit, all calculated from Case Ratings, with charts. Change the performance standard in the yellow cell to test a different threshold.</t>
  </si>
  <si>
    <t xml:space="preserve">Lists</t>
  </si>
  <si>
    <t xml:space="preserve">Values used by the drop-down lists.</t>
  </si>
  <si>
    <t xml:space="preserve">Rating codes</t>
  </si>
  <si>
    <t xml:space="preserve">S = Strength. ANI = Area Needing Improvement. NA = Not Applicable to this case.</t>
  </si>
  <si>
    <t xml:space="preserve">Outcome rating rule</t>
  </si>
  <si>
    <t xml:space="preserve">For each case and outcome area: Substantially Achieved when every applicable item is a Strength, Not Achieved when every applicable item needs improvement, and Partially Achieved when the ratings are mixed. NA when no item in the area applies.</t>
  </si>
  <si>
    <t xml:space="preserve">Item rating rule</t>
  </si>
  <si>
    <t xml:space="preserve">An item is a Strength for the county office when the share of applicable cases rated Strength meets the performance standard (90 percent in this review). Otherwise it is an Area Needing Improvement.</t>
  </si>
  <si>
    <t xml:space="preserve">Cell colors</t>
  </si>
  <si>
    <t xml:space="preserve">Yellow cells are inputs a reviewer fills in. Blue text marks entered values. Black text is calculated. Green and amber fills on ratings are applied automatically.</t>
  </si>
  <si>
    <t xml:space="preserve">Adding cases</t>
  </si>
  <si>
    <t xml:space="preserve">Add rows inside the Case Ratings table. The Summary formulas cover rows 5 to 64; extend the ranges if the sample grows beyond 60 cases.</t>
  </si>
  <si>
    <t xml:space="preserve">Case Review Instrument</t>
  </si>
  <si>
    <t xml:space="preserve">Laurentia Department of Human Services, Office of Performance and Quality. County office quality assurance review, child welfare services.</t>
  </si>
  <si>
    <t xml:space="preserve">Example: one completed review from the sample. Sample data. All names, organizations, and figures are fictional.</t>
  </si>
  <si>
    <t xml:space="preserve">Case ID</t>
  </si>
  <si>
    <t xml:space="preserve">MB-1899</t>
  </si>
  <si>
    <t xml:space="preserve">Rating codes: S = Strength, ANI = Area Needing Improvement, NA = Not Applicable.</t>
  </si>
  <si>
    <t xml:space="preserve">Reviewer ID</t>
  </si>
  <si>
    <t xml:space="preserve">QA-R05</t>
  </si>
  <si>
    <t xml:space="preserve">Yellow cells are filled in by the reviewer. Outcome ratings calculate from the item ratings.</t>
  </si>
  <si>
    <t xml:space="preserve">Case type</t>
  </si>
  <si>
    <t xml:space="preserve">Foster care</t>
  </si>
  <si>
    <t xml:space="preserve">Interview sources for this case: caseworker, supervisor, parent, foster parent.</t>
  </si>
  <si>
    <t xml:space="preserve">Unit</t>
  </si>
  <si>
    <t xml:space="preserve">Foster Care Unit 2</t>
  </si>
  <si>
    <t xml:space="preserve">Review date</t>
  </si>
  <si>
    <t xml:space="preserve">Period under review</t>
  </si>
  <si>
    <t xml:space="preserve">April 1, 2025, to March 31, 2026</t>
  </si>
  <si>
    <t xml:space="preserve">Outcome area: Safety</t>
  </si>
  <si>
    <t xml:space="preserve">Item</t>
  </si>
  <si>
    <t xml:space="preserve">Review question</t>
  </si>
  <si>
    <t xml:space="preserve">What reviewers look for</t>
  </si>
  <si>
    <t xml:space="preserve">Rating</t>
  </si>
  <si>
    <t xml:space="preserve">Reviewer notes</t>
  </si>
  <si>
    <t xml:space="preserve">A1</t>
  </si>
  <si>
    <t xml:space="preserve">S</t>
  </si>
  <si>
    <t xml:space="preserve">Contact attempted 6 hours after report acceptance; Priority 1 timeframe met.</t>
  </si>
  <si>
    <t xml:space="preserve">A2</t>
  </si>
  <si>
    <t xml:space="preserve">All alleged victims seen in person within 24 hours.</t>
  </si>
  <si>
    <t xml:space="preserve">A3</t>
  </si>
  <si>
    <t xml:space="preserve">Safety assessment completed at first contact; safety plan addresses each threat.</t>
  </si>
  <si>
    <t xml:space="preserve">A4</t>
  </si>
  <si>
    <t xml:space="preserve">Risk assessment completed before the case decision.</t>
  </si>
  <si>
    <t xml:space="preserve">A5</t>
  </si>
  <si>
    <t xml:space="preserve">NA</t>
  </si>
  <si>
    <t xml:space="preserve">Not applicable to this case.</t>
  </si>
  <si>
    <t xml:space="preserve">A6</t>
  </si>
  <si>
    <t xml:space="preserve">Safety reassessed before the trial home visit and at each placement change.</t>
  </si>
  <si>
    <t xml:space="preserve">Safety outcome rating</t>
  </si>
  <si>
    <t xml:space="preserve">Outcome area: Permanency</t>
  </si>
  <si>
    <t xml:space="preserve">B1</t>
  </si>
  <si>
    <t xml:space="preserve">One placement during the period; caregiver reports the child is settled.</t>
  </si>
  <si>
    <t xml:space="preserve">B2</t>
  </si>
  <si>
    <t xml:space="preserve">ANI</t>
  </si>
  <si>
    <t xml:space="preserve">Goal not documented in the case plan until month four.</t>
  </si>
  <si>
    <t xml:space="preserve">B3</t>
  </si>
  <si>
    <t xml:space="preserve">Reunification is the only goal after 11 months in care; no concurrent plan in the record.</t>
  </si>
  <si>
    <t xml:space="preserve">B4</t>
  </si>
  <si>
    <t xml:space="preserve">Referrals, home study, and court reviews completed on time.</t>
  </si>
  <si>
    <t xml:space="preserve">B5</t>
  </si>
  <si>
    <t xml:space="preserve">Child is placed with both siblings.</t>
  </si>
  <si>
    <t xml:space="preserve">B6</t>
  </si>
  <si>
    <t xml:space="preserve">Weekly supervised visits with mother held as planned; sibling visits twice monthly.</t>
  </si>
  <si>
    <t xml:space="preserve">B7</t>
  </si>
  <si>
    <t xml:space="preserve">School change at the second placement; no best-interest determination documented.</t>
  </si>
  <si>
    <t xml:space="preserve">B8</t>
  </si>
  <si>
    <t xml:space="preserve">Relatives identified and assessed within 30 days; one approved as a visitation resource.</t>
  </si>
  <si>
    <t xml:space="preserve">Permanency outcome rating</t>
  </si>
  <si>
    <t xml:space="preserve">Outcome area: Well-Being</t>
  </si>
  <si>
    <t xml:space="preserve">C1</t>
  </si>
  <si>
    <t xml:space="preserve">Comprehensive assessment current; services match identified needs.</t>
  </si>
  <si>
    <t xml:space="preserve">C2</t>
  </si>
  <si>
    <t xml:space="preserve">Father's needs not assessed although his address was known.</t>
  </si>
  <si>
    <t xml:space="preserve">C3</t>
  </si>
  <si>
    <t xml:space="preserve">Foster parent received medical and school records at placement.</t>
  </si>
  <si>
    <t xml:space="preserve">C4</t>
  </si>
  <si>
    <t xml:space="preserve">Mother and youth attended the case planning meeting and signed the plan.</t>
  </si>
  <si>
    <t xml:space="preserve">C5</t>
  </si>
  <si>
    <t xml:space="preserve">Monthly visits in every month, most in the placement, with private time with the child.</t>
  </si>
  <si>
    <t xml:space="preserve">C6</t>
  </si>
  <si>
    <t xml:space="preserve">Monthly contact with mother focused on case plan progress.</t>
  </si>
  <si>
    <t xml:space="preserve">C7</t>
  </si>
  <si>
    <t xml:space="preserve">School enrollment and attendance documented; IEP current.</t>
  </si>
  <si>
    <t xml:space="preserve">C8</t>
  </si>
  <si>
    <t xml:space="preserve">Well-child and dental exams completed on time.</t>
  </si>
  <si>
    <t xml:space="preserve">C9</t>
  </si>
  <si>
    <t xml:space="preserve">Counseling started within 30 days of referral.</t>
  </si>
  <si>
    <t xml:space="preserve">Well-Being outcome rating</t>
  </si>
  <si>
    <t xml:space="preserve">Outcome area: Case Management</t>
  </si>
  <si>
    <t xml:space="preserve">D1</t>
  </si>
  <si>
    <t xml:space="preserve">Case plan reviewed within six months and signed.</t>
  </si>
  <si>
    <t xml:space="preserve">D2</t>
  </si>
  <si>
    <t xml:space="preserve">Monthly supervisory consultation documented with direction to the worker.</t>
  </si>
  <si>
    <t xml:space="preserve">Case Management outcome rating</t>
  </si>
  <si>
    <t xml:space="preserve">Items rated Strength</t>
  </si>
  <si>
    <t xml:space="preserve">Items rated Area Needing Improvement</t>
  </si>
  <si>
    <t xml:space="preserve">Percent of applicable items rated Strength</t>
  </si>
  <si>
    <t xml:space="preserve">Review Summary: Millbrook County Office</t>
  </si>
  <si>
    <t xml:space="preserve">All results calculate from the Case Ratings sheet. Sample data. All names, organizations, and figures are fictional.</t>
  </si>
  <si>
    <t xml:space="preserve">Onsite review</t>
  </si>
  <si>
    <t xml:space="preserve">May 11 to 15, 2026</t>
  </si>
  <si>
    <t xml:space="preserve">Cases reviewed</t>
  </si>
  <si>
    <t xml:space="preserve">Performance standard</t>
  </si>
  <si>
    <t xml:space="preserve">Input: share of applicable cases rated Strength needed for an item to be a Strength</t>
  </si>
  <si>
    <t xml:space="preserve">Items meeting the standard</t>
  </si>
  <si>
    <t xml:space="preserve">Item results</t>
  </si>
  <si>
    <t xml:space="preserve">Outcome area</t>
  </si>
  <si>
    <t xml:space="preserve">Item name</t>
  </si>
  <si>
    <t xml:space="preserve">Applicable cases</t>
  </si>
  <si>
    <t xml:space="preserve">Strength</t>
  </si>
  <si>
    <t xml:space="preserve">Percent Strength</t>
  </si>
  <si>
    <t xml:space="preserve">Item rating</t>
  </si>
  <si>
    <t xml:space="preserve">2023 review</t>
  </si>
  <si>
    <t xml:space="preserve">Change (points)</t>
  </si>
  <si>
    <t xml:space="preserve">Safety</t>
  </si>
  <si>
    <t xml:space="preserve">Permanency</t>
  </si>
  <si>
    <t xml:space="preserve">Well-Being</t>
  </si>
  <si>
    <t xml:space="preserve">Case Management</t>
  </si>
  <si>
    <t xml:space="preserve">Outcome area results</t>
  </si>
  <si>
    <t xml:space="preserve">Substantially Achieved</t>
  </si>
  <si>
    <t xml:space="preserve">Partially Achieved</t>
  </si>
  <si>
    <t xml:space="preserve">Not Achieved</t>
  </si>
  <si>
    <t xml:space="preserve">Percent Substantially Achieved</t>
  </si>
  <si>
    <t xml:space="preserve">Results by case type</t>
  </si>
  <si>
    <t xml:space="preserve">Cases</t>
  </si>
  <si>
    <t xml:space="preserve">Applicable ratings</t>
  </si>
  <si>
    <t xml:space="preserve">Strength ratings</t>
  </si>
  <si>
    <t xml:space="preserve">ANI ratings</t>
  </si>
  <si>
    <t xml:space="preserve">In-home services</t>
  </si>
  <si>
    <t xml:space="preserve">Investigation</t>
  </si>
  <si>
    <t xml:space="preserve">Results by unit</t>
  </si>
  <si>
    <t xml:space="preserve">Foster Care Unit 1</t>
  </si>
  <si>
    <t xml:space="preserve">Family Preservation</t>
  </si>
  <si>
    <t xml:space="preserve">Investigations</t>
  </si>
  <si>
    <t xml:space="preserve">All cases</t>
  </si>
  <si>
    <t xml:space="preserve">Short name</t>
  </si>
  <si>
    <t xml:space="preserve">Applies to</t>
  </si>
  <si>
    <t xml:space="preserve">Timely initiation</t>
  </si>
  <si>
    <t xml:space="preserve">Investigation or assessment was initiated within the required timeframe after the report was accepted.</t>
  </si>
  <si>
    <t xml:space="preserve">Compare report acceptance time with the first attempted contact. Priority 1 reports require contact within 24 hours; other reports within 72 hours.</t>
  </si>
  <si>
    <t xml:space="preserve">Investigations; other cases opened during the period</t>
  </si>
  <si>
    <t xml:space="preserve">Contact with alleged victims</t>
  </si>
  <si>
    <t xml:space="preserve">Face-to-face contact was made with every alleged child victim within the required timeframe.</t>
  </si>
  <si>
    <t xml:space="preserve">Each alleged victim is seen in person, and the contact is documented with date, time, and location.</t>
  </si>
  <si>
    <t xml:space="preserve">Initial safety assessment</t>
  </si>
  <si>
    <t xml:space="preserve">A safety assessment was completed at initial contact and safety decisions match the documented information.</t>
  </si>
  <si>
    <t xml:space="preserve">The safety assessment tool is completed and any safety plan addresses each identified threat.</t>
  </si>
  <si>
    <t xml:space="preserve">Risk assessment before case decision</t>
  </si>
  <si>
    <t xml:space="preserve">A risk assessment was completed before the case decision and the decision follows from it.</t>
  </si>
  <si>
    <t xml:space="preserve">Risk level and case decision agree, or the override reason is documented and approved.</t>
  </si>
  <si>
    <t xml:space="preserve">Services to prevent removal or reentry</t>
  </si>
  <si>
    <t xml:space="preserve">Appropriate services were offered to protect children in the home and prevent removal or reentry.</t>
  </si>
  <si>
    <t xml:space="preserve">Services address the safety concerns that brought the family to the agency. Removal without services is rated as needing improvement unless an emergency is documented.</t>
  </si>
  <si>
    <t xml:space="preserve">In-home; investigations needing services; reunified foster care cases</t>
  </si>
  <si>
    <t xml:space="preserve">Ongoing safety and risk assessment</t>
  </si>
  <si>
    <t xml:space="preserve">Safety and risk were reassessed during the case, including at placement changes, trial home visits, and case closure.</t>
  </si>
  <si>
    <t xml:space="preserve">Look for formal or informal reassessment at each key decision point during the period under review.</t>
  </si>
  <si>
    <t xml:space="preserve">Foster care and in-home</t>
  </si>
  <si>
    <t xml:space="preserve">Placement stability</t>
  </si>
  <si>
    <t xml:space="preserve">The child is in a stable placement, and any placement changes were planned to meet the child's needs.</t>
  </si>
  <si>
    <t xml:space="preserve">Count every placement setting during the period under review. Moves for agency or provider convenience are rated as needing improvement.</t>
  </si>
  <si>
    <t xml:space="preserve">Permanency goal</t>
  </si>
  <si>
    <t xml:space="preserve">An appropriate permanency goal was established in a timely manner.</t>
  </si>
  <si>
    <t xml:space="preserve">The goal is in the case plan within 60 days of entry and fits the child's circumstances.</t>
  </si>
  <si>
    <t xml:space="preserve">Concurrent planning</t>
  </si>
  <si>
    <t xml:space="preserve">A concurrent plan is documented and pursued when the primary goal is reunification.</t>
  </si>
  <si>
    <t xml:space="preserve">Applicable when the goal is reunification and the child has been in care more than 90 days.</t>
  </si>
  <si>
    <t xml:space="preserve">Foster care with a reunification goal</t>
  </si>
  <si>
    <t xml:space="preserve">Efforts toward permanency</t>
  </si>
  <si>
    <t xml:space="preserve">The agency made concerted efforts to achieve the permanency goal in a timely manner.</t>
  </si>
  <si>
    <t xml:space="preserve">Includes timely court reviews, referrals, home studies, and follow-up on barriers.</t>
  </si>
  <si>
    <t xml:space="preserve">Placement with siblings</t>
  </si>
  <si>
    <t xml:space="preserve">Siblings in care are placed together unless separation is necessary to meet a child's needs.</t>
  </si>
  <si>
    <t xml:space="preserve">Applicable only when the child has a sibling in foster care.</t>
  </si>
  <si>
    <t xml:space="preserve">Foster care with a sibling in care</t>
  </si>
  <si>
    <t xml:space="preserve">Visits with parents and siblings</t>
  </si>
  <si>
    <t xml:space="preserve">Visits with parents and siblings in care are frequent enough and of good enough quality to maintain the relationship.</t>
  </si>
  <si>
    <t xml:space="preserve">Visit plans meet policy minimums, and missed visits are rescheduled.</t>
  </si>
  <si>
    <t xml:space="preserve">Foster care with parents or siblings to visit</t>
  </si>
  <si>
    <t xml:space="preserve">Preserving connections</t>
  </si>
  <si>
    <t xml:space="preserve">The child's connections to school, faith community, culture, and extended family are preserved.</t>
  </si>
  <si>
    <t xml:space="preserve">Look for school stability efforts and contact with important people named by the child or family.</t>
  </si>
  <si>
    <t xml:space="preserve">Relative placement</t>
  </si>
  <si>
    <t xml:space="preserve">Relatives and kin were identified, assessed, and considered for placement.</t>
  </si>
  <si>
    <t xml:space="preserve">Diligent search documented within 30 days of entry, with reasons when relatives were ruled out.</t>
  </si>
  <si>
    <t xml:space="preserve">Assessment of child needs</t>
  </si>
  <si>
    <t xml:space="preserve">The child's needs were assessed and appropriate services were provided.</t>
  </si>
  <si>
    <t xml:space="preserve">A current, comprehensive assessment is in the record and services match the needs identified.</t>
  </si>
  <si>
    <t xml:space="preserve">Assessment of parent needs</t>
  </si>
  <si>
    <t xml:space="preserve">Parents' needs were assessed and appropriate services were provided.</t>
  </si>
  <si>
    <t xml:space="preserve">Both parents are assessed when whereabouts are known. Services are accessible and followed up.</t>
  </si>
  <si>
    <t xml:space="preserve">All cases where parents are involved</t>
  </si>
  <si>
    <t xml:space="preserve">Support for foster parents</t>
  </si>
  <si>
    <t xml:space="preserve">Foster parents and relative caregivers received the information and support they needed.</t>
  </si>
  <si>
    <t xml:space="preserve">Caregivers report receiving the child's health and school information and timely help when they asked.</t>
  </si>
  <si>
    <t xml:space="preserve">Family involvement in case planning</t>
  </si>
  <si>
    <t xml:space="preserve">Parents and age-appropriate children were actively involved in case planning.</t>
  </si>
  <si>
    <t xml:space="preserve">Look for participation in planning meetings and signatures on the case plan. A notice sent to the family by mail does not count as involvement.</t>
  </si>
  <si>
    <t xml:space="preserve">Caseworker visits with child</t>
  </si>
  <si>
    <t xml:space="preserve">Caseworker visits with the child were monthly and focused on safety, permanency, and well-being.</t>
  </si>
  <si>
    <t xml:space="preserve">At least one visit each full month in the period, most in the child's residence, with private time with the child.</t>
  </si>
  <si>
    <t xml:space="preserve">Caseworker visits with parents</t>
  </si>
  <si>
    <t xml:space="preserve">Caseworker visits with parents were frequent and focused on case plan progress.</t>
  </si>
  <si>
    <t xml:space="preserve">Monthly face-to-face contact with each parent whose rights are intact.</t>
  </si>
  <si>
    <t xml:space="preserve">Foster care and in-home where parents are involved</t>
  </si>
  <si>
    <t xml:space="preserve">Educational needs</t>
  </si>
  <si>
    <t xml:space="preserve">The child's educational needs were assessed and addressed.</t>
  </si>
  <si>
    <t xml:space="preserve">School enrollment, attendance, and any special education services are documented.</t>
  </si>
  <si>
    <t xml:space="preserve">School-age children</t>
  </si>
  <si>
    <t xml:space="preserve">Physical and dental health</t>
  </si>
  <si>
    <t xml:space="preserve">The child's physical and dental health needs were assessed and addressed.</t>
  </si>
  <si>
    <t xml:space="preserve">Annual well-child exam and dental exam completed or scheduled, with follow-up on referrals.</t>
  </si>
  <si>
    <t xml:space="preserve">Foster care; in-home with a health need</t>
  </si>
  <si>
    <t xml:space="preserve">Mental and behavioral health</t>
  </si>
  <si>
    <t xml:space="preserve">The child's mental and behavioral health needs were assessed and addressed.</t>
  </si>
  <si>
    <t xml:space="preserve">Screening completed, referrals made, and the child connected with services without long waits.</t>
  </si>
  <si>
    <t xml:space="preserve">Children with a mental or behavioral health need</t>
  </si>
  <si>
    <t xml:space="preserve">Case plan timeliness</t>
  </si>
  <si>
    <t xml:space="preserve">The case plan is current and was developed and signed within the required timeframe.</t>
  </si>
  <si>
    <t xml:space="preserve">Initial plan within 30 days of case opening; reviewed at least every six months.</t>
  </si>
  <si>
    <t xml:space="preserve">Supervisory review</t>
  </si>
  <si>
    <t xml:space="preserve">Supervisory case reviews were documented at the required intervals.</t>
  </si>
  <si>
    <t xml:space="preserve">Monthly supervisory consultation noted in the record with direction given to the worker.</t>
  </si>
  <si>
    <t xml:space="preserve">Case Ratings: Millbrook County Office sample (60 cases)</t>
  </si>
  <si>
    <t xml:space="preserve">Choose S, ANI, or NA for each item from the drop-down list. Outcome columns and case scores calculate automatically. Sample data. All names, organizations, and figures are fictional.</t>
  </si>
  <si>
    <t xml:space="preserve">Case Type</t>
  </si>
  <si>
    <t xml:space="preserve">Review Date</t>
  </si>
  <si>
    <t xml:space="preserve">Safety Outcome</t>
  </si>
  <si>
    <t xml:space="preserve">Permanency Outcome</t>
  </si>
  <si>
    <t xml:space="preserve">Well-Being Outcome</t>
  </si>
  <si>
    <t xml:space="preserve">Case Management Outcome</t>
  </si>
  <si>
    <t xml:space="preserve">Strengths</t>
  </si>
  <si>
    <t xml:space="preserve">MB-1114</t>
  </si>
  <si>
    <t xml:space="preserve">MB-1125</t>
  </si>
  <si>
    <t xml:space="preserve">QA-R06</t>
  </si>
  <si>
    <t xml:space="preserve">MB-1128</t>
  </si>
  <si>
    <t xml:space="preserve">MB-1192</t>
  </si>
  <si>
    <t xml:space="preserve">QA-R02</t>
  </si>
  <si>
    <t xml:space="preserve">MB-1230</t>
  </si>
  <si>
    <t xml:space="preserve">QA-R03</t>
  </si>
  <si>
    <t xml:space="preserve">MB-1249</t>
  </si>
  <si>
    <t xml:space="preserve">QA-R04</t>
  </si>
  <si>
    <t xml:space="preserve">MB-1290</t>
  </si>
  <si>
    <t xml:space="preserve">QA-R01</t>
  </si>
  <si>
    <t xml:space="preserve">MB-1368</t>
  </si>
  <si>
    <t xml:space="preserve">MB-1390</t>
  </si>
  <si>
    <t xml:space="preserve">MB-1416</t>
  </si>
  <si>
    <t xml:space="preserve">MB-1437</t>
  </si>
  <si>
    <t xml:space="preserve">MB-1445</t>
  </si>
  <si>
    <t xml:space="preserve">MB-1515</t>
  </si>
  <si>
    <t xml:space="preserve">MB-1533</t>
  </si>
  <si>
    <t xml:space="preserve">MB-1561</t>
  </si>
  <si>
    <t xml:space="preserve">MB-1629</t>
  </si>
  <si>
    <t xml:space="preserve">MB-1645</t>
  </si>
  <si>
    <t xml:space="preserve">MB-1652</t>
  </si>
  <si>
    <t xml:space="preserve">MB-1671</t>
  </si>
  <si>
    <t xml:space="preserve">MB-1695</t>
  </si>
  <si>
    <t xml:space="preserve">MB-1742</t>
  </si>
  <si>
    <t xml:space="preserve">MB-1766</t>
  </si>
  <si>
    <t xml:space="preserve">MB-1808</t>
  </si>
  <si>
    <t xml:space="preserve">MB-1821</t>
  </si>
  <si>
    <t xml:space="preserve">MB-1843</t>
  </si>
  <si>
    <t xml:space="preserve">MB-1977</t>
  </si>
  <si>
    <t xml:space="preserve">MB-1978</t>
  </si>
  <si>
    <t xml:space="preserve">MB-1982</t>
  </si>
  <si>
    <t xml:space="preserve">MB-1985</t>
  </si>
  <si>
    <t xml:space="preserve">MB-1055</t>
  </si>
  <si>
    <t xml:space="preserve">MB-1092</t>
  </si>
  <si>
    <t xml:space="preserve">MB-1135</t>
  </si>
  <si>
    <t xml:space="preserve">MB-1142</t>
  </si>
  <si>
    <t xml:space="preserve">MB-1218</t>
  </si>
  <si>
    <t xml:space="preserve">MB-1221</t>
  </si>
  <si>
    <t xml:space="preserve">MB-1245</t>
  </si>
  <si>
    <t xml:space="preserve">MB-1360</t>
  </si>
  <si>
    <t xml:space="preserve">MB-1379</t>
  </si>
  <si>
    <t xml:space="preserve">MB-1528</t>
  </si>
  <si>
    <t xml:space="preserve">MB-1534</t>
  </si>
  <si>
    <t xml:space="preserve">MB-1632</t>
  </si>
  <si>
    <t xml:space="preserve">MB-1738</t>
  </si>
  <si>
    <t xml:space="preserve">MB-1812</t>
  </si>
  <si>
    <t xml:space="preserve">MB-1852</t>
  </si>
  <si>
    <t xml:space="preserve">MB-1869</t>
  </si>
  <si>
    <t xml:space="preserve">MB-1941</t>
  </si>
  <si>
    <t xml:space="preserve">MB-1967</t>
  </si>
  <si>
    <t xml:space="preserve">MB-1091</t>
  </si>
  <si>
    <t xml:space="preserve">MB-1102</t>
  </si>
  <si>
    <t xml:space="preserve">MB-1143</t>
  </si>
  <si>
    <t xml:space="preserve">MB-1296</t>
  </si>
  <si>
    <t xml:space="preserve">MB-1493</t>
  </si>
  <si>
    <t xml:space="preserve">MB-1525</t>
  </si>
  <si>
    <t xml:space="preserve">MB-1530</t>
  </si>
  <si>
    <t xml:space="preserve">MB-1539</t>
  </si>
  <si>
    <t xml:space="preserve">MB-1720</t>
  </si>
  <si>
    <t xml:space="preserve">MB-1785</t>
  </si>
  <si>
    <t xml:space="preserve">MB-1789</t>
  </si>
  <si>
    <t xml:space="preserve">MB-1922</t>
  </si>
  <si>
    <t xml:space="preserve">Case types</t>
  </si>
  <si>
    <t xml:space="preserve">Units</t>
  </si>
  <si>
    <t xml:space="preserve">Reviewers</t>
  </si>
  <si>
    <t xml:space="preserve">Rating code meanings</t>
  </si>
  <si>
    <t xml:space="preserve">Area Needing Improvement</t>
  </si>
  <si>
    <t xml:space="preserve">Not Applicable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</si>
</sst>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m\ d&quot;, &quot;yyyy"/>
    <numFmt numFmtId="166" formatCode="General"/>
    <numFmt numFmtId="167" formatCode="0%"/>
    <numFmt numFmtId="168" formatCode="\+0;\-0;0"/>
    <numFmt numFmtId="169" formatCode="mmm\ d&quot;, &quot;yy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5A4A"/>
      <name val="Arial"/>
      <family val="0"/>
      <charset val="1"/>
    </font>
    <font>
      <sz val="10"/>
      <color rgb="FF6B7280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sz val="10"/>
      <color rgb="FF111111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1F5A4A"/>
      <name val="Arial"/>
      <family val="0"/>
      <charset val="1"/>
    </font>
    <font>
      <sz val="9.5"/>
      <color rgb="FF000000"/>
      <name val="Arial"/>
      <family val="0"/>
      <charset val="1"/>
    </font>
    <font>
      <sz val="9.5"/>
      <color rgb="FF0000FF"/>
      <name val="Arial"/>
      <family val="0"/>
      <charset val="1"/>
    </font>
    <font>
      <b val="true"/>
      <sz val="10"/>
      <color rgb="FF1F5A4A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5A4A"/>
      <name val="Arial"/>
      <family val="0"/>
      <charset val="1"/>
    </font>
    <font>
      <sz val="10"/>
      <color rgb="FF000000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1F5A4A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5A4A"/>
        <bgColor rgb="FF003366"/>
      </patternFill>
    </fill>
    <fill>
      <patternFill patternType="solid">
        <fgColor rgb="FFFFF7D6"/>
        <bgColor rgb="FFF9F9F9"/>
      </patternFill>
    </fill>
    <fill>
      <patternFill patternType="solid">
        <fgColor rgb="FFE3EFEA"/>
        <bgColor rgb="FFDCEF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9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>
          <bgColor rgb="FFF8E3C8"/>
        </patternFill>
      </fill>
    </dxf>
    <dxf>
      <fill>
        <patternFill>
          <bgColor rgb="FFDCEFE6"/>
        </patternFill>
      </fill>
    </dxf>
    <dxf>
      <fill>
        <patternFill patternType="solid">
          <fgColor rgb="FF1F5A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CEFE6"/>
          <bgColor rgb="FF000000"/>
        </patternFill>
      </fill>
    </dxf>
    <dxf>
      <fill>
        <patternFill patternType="solid">
          <fgColor rgb="FFF8E3C8"/>
          <bgColor rgb="FF000000"/>
        </patternFill>
      </fill>
    </dxf>
    <dxf>
      <fill>
        <patternFill patternType="solid">
          <fgColor rgb="FFB0B5BA"/>
          <bgColor rgb="FF000000"/>
        </patternFill>
      </fill>
    </dxf>
    <dxf>
      <fill>
        <patternFill patternType="solid">
          <fgColor rgb="FFA3461B"/>
          <bgColor rgb="FF000000"/>
        </patternFill>
      </fill>
    </dxf>
    <dxf>
      <font>
        <name val="Arial"/>
        <charset val="1"/>
        <family val="0"/>
        <color rgb="FFB0B5BA"/>
      </font>
    </dxf>
    <dxf>
      <font>
        <name val="Arial"/>
        <charset val="1"/>
        <family val="0"/>
        <b val="1"/>
        <color rgb="FF1F5A4A"/>
      </font>
    </dxf>
    <dxf>
      <font>
        <name val="Arial"/>
        <charset val="1"/>
        <family val="0"/>
        <b val="1"/>
        <color rgb="FFA3461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9C2"/>
      <rgbColor rgb="FF878787"/>
      <rgbColor rgb="FF9999FF"/>
      <rgbColor rgb="FF993366"/>
      <rgbColor rgb="FFFFF7D6"/>
      <rgbColor rgb="FFDCEF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FEA"/>
      <rgbColor rgb="FFD5DBD8"/>
      <rgbColor rgb="FFF9F9F9"/>
      <rgbColor rgb="FF99CCFF"/>
      <rgbColor rgb="FFFF99CC"/>
      <rgbColor rgb="FFCC99FF"/>
      <rgbColor rgb="FFF8E3C8"/>
      <rgbColor rgb="FF3366FF"/>
      <rgbColor rgb="FF33CCCC"/>
      <rgbColor rgb="FF99CC00"/>
      <rgbColor rgb="FFFFCC00"/>
      <rgbColor rgb="FFFF9900"/>
      <rgbColor rgb="FFFF6600"/>
      <rgbColor rgb="FF6B7280"/>
      <rgbColor rgb="FFB0B5BA"/>
      <rgbColor rgb="FF003366"/>
      <rgbColor rgb="FF339966"/>
      <rgbColor rgb="FF111111"/>
      <rgbColor rgb="FF333300"/>
      <rgbColor rgb="FFA3461B"/>
      <rgbColor rgb="FF993366"/>
      <rgbColor rgb="FF333399"/>
      <rgbColor rgb="FF1F5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Percent of applicable cases rated Strength, by item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Summary!G12</c:f>
              <c:strCache>
                <c:ptCount val="1"/>
                <c:pt idx="0">
                  <c:v>Percent Strength</c:v>
                </c:pt>
              </c:strCache>
            </c:strRef>
          </c:tx>
          <c:spPr>
            <a:solidFill>
              <a:srgbClr val="1f5a4a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Summary!$C$13:$C$37</c:f>
              <c:strCache>
                <c:ptCount val="25"/>
                <c:pt idx="0">
                  <c:v>Timely initiation</c:v>
                </c:pt>
                <c:pt idx="1">
                  <c:v>Contact with alleged victims</c:v>
                </c:pt>
                <c:pt idx="2">
                  <c:v>Initial safety assessment</c:v>
                </c:pt>
                <c:pt idx="3">
                  <c:v>Risk assessment before case decision</c:v>
                </c:pt>
                <c:pt idx="4">
                  <c:v>Services to prevent removal or reentry</c:v>
                </c:pt>
                <c:pt idx="5">
                  <c:v>Ongoing safety and risk assessment</c:v>
                </c:pt>
                <c:pt idx="6">
                  <c:v>Placement stability</c:v>
                </c:pt>
                <c:pt idx="7">
                  <c:v>Permanency goal</c:v>
                </c:pt>
                <c:pt idx="8">
                  <c:v>Concurrent planning</c:v>
                </c:pt>
                <c:pt idx="9">
                  <c:v>Efforts toward permanency</c:v>
                </c:pt>
                <c:pt idx="10">
                  <c:v>Placement with siblings</c:v>
                </c:pt>
                <c:pt idx="11">
                  <c:v>Visits with parents and siblings</c:v>
                </c:pt>
                <c:pt idx="12">
                  <c:v>Preserving connections</c:v>
                </c:pt>
                <c:pt idx="13">
                  <c:v>Relative placement</c:v>
                </c:pt>
                <c:pt idx="14">
                  <c:v>Assessment of child needs</c:v>
                </c:pt>
                <c:pt idx="15">
                  <c:v>Assessment of parent needs</c:v>
                </c:pt>
                <c:pt idx="16">
                  <c:v>Support for foster parents</c:v>
                </c:pt>
                <c:pt idx="17">
                  <c:v>Family involvement in case planning</c:v>
                </c:pt>
                <c:pt idx="18">
                  <c:v>Caseworker visits with child</c:v>
                </c:pt>
                <c:pt idx="19">
                  <c:v>Caseworker visits with parents</c:v>
                </c:pt>
                <c:pt idx="20">
                  <c:v>Educational needs</c:v>
                </c:pt>
                <c:pt idx="21">
                  <c:v>Physical and dental health</c:v>
                </c:pt>
                <c:pt idx="22">
                  <c:v>Mental and behavioral health</c:v>
                </c:pt>
                <c:pt idx="23">
                  <c:v>Case plan timeliness</c:v>
                </c:pt>
                <c:pt idx="24">
                  <c:v>Supervisory review</c:v>
                </c:pt>
              </c:strCache>
            </c:strRef>
          </c:cat>
          <c:val>
            <c:numRef>
              <c:f>Summary!$G$13:$G$37</c:f>
              <c:numCache>
                <c:formatCode>0%</c:formatCode>
                <c:ptCount val="25"/>
                <c:pt idx="0">
                  <c:v>0.966666666666667</c:v>
                </c:pt>
                <c:pt idx="1">
                  <c:v>0.9</c:v>
                </c:pt>
                <c:pt idx="2">
                  <c:v>0.933333333333333</c:v>
                </c:pt>
                <c:pt idx="3">
                  <c:v>0.866666666666667</c:v>
                </c:pt>
                <c:pt idx="4">
                  <c:v>0.806451612903226</c:v>
                </c:pt>
                <c:pt idx="5">
                  <c:v>0.75</c:v>
                </c:pt>
                <c:pt idx="6">
                  <c:v>0.766666666666667</c:v>
                </c:pt>
                <c:pt idx="7">
                  <c:v>0.933333333333333</c:v>
                </c:pt>
                <c:pt idx="8">
                  <c:v>0.578947368421053</c:v>
                </c:pt>
                <c:pt idx="9">
                  <c:v>0.666666666666667</c:v>
                </c:pt>
                <c:pt idx="10">
                  <c:v>1</c:v>
                </c:pt>
                <c:pt idx="11">
                  <c:v>0.517241379310345</c:v>
                </c:pt>
                <c:pt idx="12">
                  <c:v>0.833333333333333</c:v>
                </c:pt>
                <c:pt idx="13">
                  <c:v>0.733333333333333</c:v>
                </c:pt>
                <c:pt idx="14">
                  <c:v>0.783333333333333</c:v>
                </c:pt>
                <c:pt idx="15">
                  <c:v>0.53448275862069</c:v>
                </c:pt>
                <c:pt idx="16">
                  <c:v>0.733333333333333</c:v>
                </c:pt>
                <c:pt idx="17">
                  <c:v>0.583333333333333</c:v>
                </c:pt>
                <c:pt idx="18">
                  <c:v>0.75</c:v>
                </c:pt>
                <c:pt idx="19">
                  <c:v>0.630434782608696</c:v>
                </c:pt>
                <c:pt idx="20">
                  <c:v>0.837837837837838</c:v>
                </c:pt>
                <c:pt idx="21">
                  <c:v>0.868421052631579</c:v>
                </c:pt>
                <c:pt idx="22">
                  <c:v>0.730769230769231</c:v>
                </c:pt>
                <c:pt idx="23">
                  <c:v>0.708333333333333</c:v>
                </c:pt>
                <c:pt idx="24">
                  <c:v>0.966666666666667</c:v>
                </c:pt>
              </c:numCache>
            </c:numRef>
          </c:val>
        </c:ser>
        <c:ser>
          <c:idx val="1"/>
          <c:order val="1"/>
          <c:tx>
            <c:strRef>
              <c:f>Summary!I12</c:f>
              <c:strCache>
                <c:ptCount val="1"/>
                <c:pt idx="0">
                  <c:v>2023 review</c:v>
                </c:pt>
              </c:strCache>
            </c:strRef>
          </c:tx>
          <c:spPr>
            <a:solidFill>
              <a:srgbClr val="b9c9c2"/>
            </a:solidFill>
            <a:ln w="936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Summary!$C$13:$C$37</c:f>
              <c:strCache>
                <c:ptCount val="25"/>
                <c:pt idx="0">
                  <c:v>Timely initiation</c:v>
                </c:pt>
                <c:pt idx="1">
                  <c:v>Contact with alleged victims</c:v>
                </c:pt>
                <c:pt idx="2">
                  <c:v>Initial safety assessment</c:v>
                </c:pt>
                <c:pt idx="3">
                  <c:v>Risk assessment before case decision</c:v>
                </c:pt>
                <c:pt idx="4">
                  <c:v>Services to prevent removal or reentry</c:v>
                </c:pt>
                <c:pt idx="5">
                  <c:v>Ongoing safety and risk assessment</c:v>
                </c:pt>
                <c:pt idx="6">
                  <c:v>Placement stability</c:v>
                </c:pt>
                <c:pt idx="7">
                  <c:v>Permanency goal</c:v>
                </c:pt>
                <c:pt idx="8">
                  <c:v>Concurrent planning</c:v>
                </c:pt>
                <c:pt idx="9">
                  <c:v>Efforts toward permanency</c:v>
                </c:pt>
                <c:pt idx="10">
                  <c:v>Placement with siblings</c:v>
                </c:pt>
                <c:pt idx="11">
                  <c:v>Visits with parents and siblings</c:v>
                </c:pt>
                <c:pt idx="12">
                  <c:v>Preserving connections</c:v>
                </c:pt>
                <c:pt idx="13">
                  <c:v>Relative placement</c:v>
                </c:pt>
                <c:pt idx="14">
                  <c:v>Assessment of child needs</c:v>
                </c:pt>
                <c:pt idx="15">
                  <c:v>Assessment of parent needs</c:v>
                </c:pt>
                <c:pt idx="16">
                  <c:v>Support for foster parents</c:v>
                </c:pt>
                <c:pt idx="17">
                  <c:v>Family involvement in case planning</c:v>
                </c:pt>
                <c:pt idx="18">
                  <c:v>Caseworker visits with child</c:v>
                </c:pt>
                <c:pt idx="19">
                  <c:v>Caseworker visits with parents</c:v>
                </c:pt>
                <c:pt idx="20">
                  <c:v>Educational needs</c:v>
                </c:pt>
                <c:pt idx="21">
                  <c:v>Physical and dental health</c:v>
                </c:pt>
                <c:pt idx="22">
                  <c:v>Mental and behavioral health</c:v>
                </c:pt>
                <c:pt idx="23">
                  <c:v>Case plan timeliness</c:v>
                </c:pt>
                <c:pt idx="24">
                  <c:v>Supervisory review</c:v>
                </c:pt>
              </c:strCache>
            </c:strRef>
          </c:cat>
          <c:val>
            <c:numRef>
              <c:f>Summary!$I$13:$I$37</c:f>
              <c:numCache>
                <c:formatCode>0%</c:formatCode>
                <c:ptCount val="25"/>
                <c:pt idx="0">
                  <c:v>0.93</c:v>
                </c:pt>
                <c:pt idx="1">
                  <c:v>0.9</c:v>
                </c:pt>
                <c:pt idx="2">
                  <c:v>0.88</c:v>
                </c:pt>
                <c:pt idx="3">
                  <c:v>0.85</c:v>
                </c:pt>
                <c:pt idx="4">
                  <c:v>0.8</c:v>
                </c:pt>
                <c:pt idx="5">
                  <c:v>0.76</c:v>
                </c:pt>
                <c:pt idx="6">
                  <c:v>0.82</c:v>
                </c:pt>
                <c:pt idx="7">
                  <c:v>0.89</c:v>
                </c:pt>
                <c:pt idx="8">
                  <c:v>0.52</c:v>
                </c:pt>
                <c:pt idx="9">
                  <c:v>0.74</c:v>
                </c:pt>
                <c:pt idx="10">
                  <c:v>0.9</c:v>
                </c:pt>
                <c:pt idx="11">
                  <c:v>0.61</c:v>
                </c:pt>
                <c:pt idx="12">
                  <c:v>0.84</c:v>
                </c:pt>
                <c:pt idx="13">
                  <c:v>0.77</c:v>
                </c:pt>
                <c:pt idx="14">
                  <c:v>0.81</c:v>
                </c:pt>
                <c:pt idx="15">
                  <c:v>0.58</c:v>
                </c:pt>
                <c:pt idx="16">
                  <c:v>0.84</c:v>
                </c:pt>
                <c:pt idx="17">
                  <c:v>0.63</c:v>
                </c:pt>
                <c:pt idx="18">
                  <c:v>0.69</c:v>
                </c:pt>
                <c:pt idx="19">
                  <c:v>0.55</c:v>
                </c:pt>
                <c:pt idx="20">
                  <c:v>0.87</c:v>
                </c:pt>
                <c:pt idx="21">
                  <c:v>0.91</c:v>
                </c:pt>
                <c:pt idx="22">
                  <c:v>0.75</c:v>
                </c:pt>
                <c:pt idx="23">
                  <c:v>0.81</c:v>
                </c:pt>
                <c:pt idx="24">
                  <c:v>0.86</c:v>
                </c:pt>
              </c:numCache>
            </c:numRef>
          </c:val>
        </c:ser>
        <c:gapWidth val="60"/>
        <c:overlap val="0"/>
        <c:axId val="57997179"/>
        <c:axId val="79454651"/>
      </c:barChart>
      <c:catAx>
        <c:axId val="5799717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454651"/>
        <c:crosses val="autoZero"/>
        <c:auto val="1"/>
        <c:lblAlgn val="ctr"/>
        <c:lblOffset val="100"/>
        <c:noMultiLvlLbl val="0"/>
      </c:catAx>
      <c:valAx>
        <c:axId val="79454651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99717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Percent of cases with outcome Substantially Achieved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Summary!G41</c:f>
              <c:strCache>
                <c:ptCount val="1"/>
                <c:pt idx="0">
                  <c:v>Percent Substantially Achieved</c:v>
                </c:pt>
              </c:strCache>
            </c:strRef>
          </c:tx>
          <c:spPr>
            <a:solidFill>
              <a:srgbClr val="1f5a4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Summary!$A$42:$A$45</c:f>
              <c:strCache>
                <c:ptCount val="4"/>
                <c:pt idx="0">
                  <c:v>Safety</c:v>
                </c:pt>
                <c:pt idx="1">
                  <c:v>Permanency</c:v>
                </c:pt>
                <c:pt idx="2">
                  <c:v>Well-Being</c:v>
                </c:pt>
                <c:pt idx="3">
                  <c:v>Case Management</c:v>
                </c:pt>
              </c:strCache>
            </c:strRef>
          </c:cat>
          <c:val>
            <c:numRef>
              <c:f>Summary!$G$42:$G$45</c:f>
              <c:numCache>
                <c:formatCode>0%</c:formatCode>
                <c:ptCount val="4"/>
                <c:pt idx="0">
                  <c:v>0.683333333333333</c:v>
                </c:pt>
                <c:pt idx="1">
                  <c:v>0.166666666666667</c:v>
                </c:pt>
                <c:pt idx="2">
                  <c:v>0.25</c:v>
                </c:pt>
                <c:pt idx="3">
                  <c:v>0.766666666666667</c:v>
                </c:pt>
              </c:numCache>
            </c:numRef>
          </c:val>
        </c:ser>
        <c:gapWidth val="150"/>
        <c:overlap val="0"/>
        <c:axId val="32643053"/>
        <c:axId val="94935245"/>
      </c:barChart>
      <c:catAx>
        <c:axId val="326430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935245"/>
        <c:crosses val="autoZero"/>
        <c:auto val="1"/>
        <c:lblAlgn val="ctr"/>
        <c:lblOffset val="100"/>
        <c:noMultiLvlLbl val="0"/>
      </c:catAx>
      <c:valAx>
        <c:axId val="94935245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430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Percent Strength by unit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Summary!G56</c:f>
              <c:strCache>
                <c:ptCount val="1"/>
                <c:pt idx="0">
                  <c:v>Percent Strength</c:v>
                </c:pt>
              </c:strCache>
            </c:strRef>
          </c:tx>
          <c:spPr>
            <a:solidFill>
              <a:srgbClr val="1f5a4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Summary!$A$57:$A$60</c:f>
              <c:strCache>
                <c:ptCount val="4"/>
                <c:pt idx="0">
                  <c:v>Foster Care Unit 1</c:v>
                </c:pt>
                <c:pt idx="1">
                  <c:v>Foster Care Unit 2</c:v>
                </c:pt>
                <c:pt idx="2">
                  <c:v>Family Preservation</c:v>
                </c:pt>
                <c:pt idx="3">
                  <c:v>Investigations</c:v>
                </c:pt>
              </c:strCache>
            </c:strRef>
          </c:cat>
          <c:val>
            <c:numRef>
              <c:f>Summary!$G$57:$G$60</c:f>
              <c:numCache>
                <c:formatCode>0%</c:formatCode>
                <c:ptCount val="4"/>
                <c:pt idx="0">
                  <c:v>0.827118644067797</c:v>
                </c:pt>
                <c:pt idx="1">
                  <c:v>0.655629139072848</c:v>
                </c:pt>
                <c:pt idx="2">
                  <c:v>0.787610619469027</c:v>
                </c:pt>
                <c:pt idx="3">
                  <c:v>0.89247311827957</c:v>
                </c:pt>
              </c:numCache>
            </c:numRef>
          </c:val>
        </c:ser>
        <c:gapWidth val="150"/>
        <c:overlap val="0"/>
        <c:axId val="62740263"/>
        <c:axId val="90500704"/>
      </c:barChart>
      <c:catAx>
        <c:axId val="62740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500704"/>
        <c:crosses val="autoZero"/>
        <c:auto val="1"/>
        <c:lblAlgn val="ctr"/>
        <c:lblOffset val="100"/>
        <c:noMultiLvlLbl val="0"/>
      </c:catAx>
      <c:valAx>
        <c:axId val="90500704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74026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10</xdr:row>
      <xdr:rowOff>145440</xdr:rowOff>
    </xdr:from>
    <xdr:to>
      <xdr:col>21</xdr:col>
      <xdr:colOff>4680</xdr:colOff>
      <xdr:row>40</xdr:row>
      <xdr:rowOff>359640</xdr:rowOff>
    </xdr:to>
    <xdr:graphicFrame>
      <xdr:nvGraphicFramePr>
        <xdr:cNvPr id="0" name="Chart 1"/>
        <xdr:cNvGraphicFramePr/>
      </xdr:nvGraphicFramePr>
      <xdr:xfrm>
        <a:off x="11818800" y="2095560"/>
        <a:ext cx="6119640" cy="61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46</xdr:row>
      <xdr:rowOff>145440</xdr:rowOff>
    </xdr:from>
    <xdr:to>
      <xdr:col>21</xdr:col>
      <xdr:colOff>4680</xdr:colOff>
      <xdr:row>58</xdr:row>
      <xdr:rowOff>177840</xdr:rowOff>
    </xdr:to>
    <xdr:graphicFrame>
      <xdr:nvGraphicFramePr>
        <xdr:cNvPr id="1" name="Chart 2"/>
        <xdr:cNvGraphicFramePr/>
      </xdr:nvGraphicFramePr>
      <xdr:xfrm>
        <a:off x="11818800" y="933444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0</xdr:colOff>
      <xdr:row>62</xdr:row>
      <xdr:rowOff>145440</xdr:rowOff>
    </xdr:from>
    <xdr:to>
      <xdr:col>21</xdr:col>
      <xdr:colOff>4680</xdr:colOff>
      <xdr:row>75</xdr:row>
      <xdr:rowOff>8640</xdr:rowOff>
    </xdr:to>
    <xdr:graphicFrame>
      <xdr:nvGraphicFramePr>
        <xdr:cNvPr id="2" name="Chart 3"/>
        <xdr:cNvGraphicFramePr/>
      </xdr:nvGraphicFramePr>
      <xdr:xfrm>
        <a:off x="11818800" y="12763440"/>
        <a:ext cx="61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CaseRatings" displayName="CaseRatings" ref="A4:AK64" headerRowCount="1" totalsRowCount="0" totalsRowShown="0">
  <autoFilter ref="A4:AK64"/>
  <tableColumns count="37">
    <tableColumn id="1" name="Case ID"/>
    <tableColumn id="2" name="Reviewer ID"/>
    <tableColumn id="3" name="Case Type"/>
    <tableColumn id="4" name="Unit"/>
    <tableColumn id="5" name="Review Date"/>
    <tableColumn id="6" name="A1"/>
    <tableColumn id="7" name="A2"/>
    <tableColumn id="8" name="A3"/>
    <tableColumn id="9" name="A4"/>
    <tableColumn id="10" name="A5"/>
    <tableColumn id="11" name="A6"/>
    <tableColumn id="12" name="B1"/>
    <tableColumn id="13" name="B2"/>
    <tableColumn id="14" name="B3"/>
    <tableColumn id="15" name="B4"/>
    <tableColumn id="16" name="B5"/>
    <tableColumn id="17" name="B6"/>
    <tableColumn id="18" name="B7"/>
    <tableColumn id="19" name="B8"/>
    <tableColumn id="20" name="C1"/>
    <tableColumn id="21" name="C2"/>
    <tableColumn id="22" name="C3"/>
    <tableColumn id="23" name="C4"/>
    <tableColumn id="24" name="C5"/>
    <tableColumn id="25" name="C6"/>
    <tableColumn id="26" name="C7"/>
    <tableColumn id="27" name="C8"/>
    <tableColumn id="28" name="C9"/>
    <tableColumn id="29" name="D1"/>
    <tableColumn id="30" name="D2"/>
    <tableColumn id="31" name="Safety Outcome"/>
    <tableColumn id="32" name="Permanency Outcome"/>
    <tableColumn id="33" name="Well-Being Outcome"/>
    <tableColumn id="34" name="Case Management Outcome"/>
    <tableColumn id="35" name="Strengths"/>
    <tableColumn id="36" name="ANI"/>
    <tableColumn id="37" name="Percent Strength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5"/>
  </cols>
  <sheetData>
    <row r="2" customFormat="false" ht="18.5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  <c r="C6" s="5" t="s">
        <v>4</v>
      </c>
    </row>
    <row r="7" customFormat="false" ht="23.85" hidden="false" customHeight="false" outlineLevel="0" collapsed="false">
      <c r="B7" s="6" t="s">
        <v>5</v>
      </c>
      <c r="C7" s="7" t="s">
        <v>6</v>
      </c>
    </row>
    <row r="8" customFormat="false" ht="23.85" hidden="false" customHeight="false" outlineLevel="0" collapsed="false">
      <c r="B8" s="6" t="s">
        <v>7</v>
      </c>
      <c r="C8" s="7" t="s">
        <v>8</v>
      </c>
    </row>
    <row r="9" customFormat="false" ht="23.85" hidden="false" customHeight="false" outlineLevel="0" collapsed="false">
      <c r="B9" s="6" t="s">
        <v>9</v>
      </c>
      <c r="C9" s="7" t="s">
        <v>10</v>
      </c>
    </row>
    <row r="10" customFormat="false" ht="23.85" hidden="false" customHeight="false" outlineLevel="0" collapsed="false">
      <c r="B10" s="6" t="s">
        <v>11</v>
      </c>
      <c r="C10" s="7" t="s">
        <v>12</v>
      </c>
    </row>
    <row r="11" customFormat="false" ht="15" hidden="false" customHeight="false" outlineLevel="0" collapsed="false">
      <c r="B11" s="6" t="s">
        <v>13</v>
      </c>
      <c r="C11" s="7" t="s">
        <v>14</v>
      </c>
    </row>
    <row r="12" customFormat="false" ht="15" hidden="false" customHeight="false" outlineLevel="0" collapsed="false">
      <c r="B12" s="6"/>
      <c r="C12" s="7"/>
    </row>
    <row r="13" customFormat="false" ht="15" hidden="false" customHeight="false" outlineLevel="0" collapsed="false">
      <c r="B13" s="6" t="s">
        <v>15</v>
      </c>
      <c r="C13" s="7" t="s">
        <v>16</v>
      </c>
    </row>
    <row r="14" customFormat="false" ht="35.05" hidden="false" customHeight="false" outlineLevel="0" collapsed="false">
      <c r="B14" s="6" t="s">
        <v>17</v>
      </c>
      <c r="C14" s="7" t="s">
        <v>18</v>
      </c>
    </row>
    <row r="15" customFormat="false" ht="23.85" hidden="false" customHeight="false" outlineLevel="0" collapsed="false">
      <c r="B15" s="6" t="s">
        <v>19</v>
      </c>
      <c r="C15" s="7" t="s">
        <v>20</v>
      </c>
    </row>
    <row r="16" customFormat="false" ht="23.85" hidden="false" customHeight="false" outlineLevel="0" collapsed="false">
      <c r="B16" s="6" t="s">
        <v>21</v>
      </c>
      <c r="C16" s="7" t="s">
        <v>22</v>
      </c>
    </row>
    <row r="17" customFormat="false" ht="23.85" hidden="false" customHeight="false" outlineLevel="0" collapsed="false">
      <c r="B17" s="6" t="s">
        <v>23</v>
      </c>
      <c r="C17" s="7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6"/>
    <col collapsed="false" customWidth="true" hidden="false" outlineLevel="0" max="3" min="3" style="0" width="50"/>
    <col collapsed="false" customWidth="true" hidden="false" outlineLevel="0" max="4" min="4" style="0" width="11"/>
    <col collapsed="false" customWidth="true" hidden="false" outlineLevel="0" max="5" min="5" style="0" width="60"/>
  </cols>
  <sheetData>
    <row r="1" customFormat="false" ht="18.55" hidden="false" customHeight="false" outlineLevel="0" collapsed="false">
      <c r="A1" s="1" t="s">
        <v>25</v>
      </c>
    </row>
    <row r="2" customFormat="false" ht="15" hidden="false" customHeight="false" outlineLevel="0" collapsed="false">
      <c r="A2" s="8" t="s">
        <v>26</v>
      </c>
    </row>
    <row r="3" customFormat="false" ht="15" hidden="false" customHeight="false" outlineLevel="0" collapsed="false">
      <c r="A3" s="9" t="s">
        <v>27</v>
      </c>
    </row>
    <row r="5" customFormat="false" ht="15" hidden="false" customHeight="false" outlineLevel="0" collapsed="false">
      <c r="A5" s="10" t="s">
        <v>28</v>
      </c>
      <c r="B5" s="10"/>
      <c r="C5" s="11" t="s">
        <v>29</v>
      </c>
      <c r="E5" s="8" t="s">
        <v>30</v>
      </c>
    </row>
    <row r="6" customFormat="false" ht="15" hidden="false" customHeight="false" outlineLevel="0" collapsed="false">
      <c r="A6" s="10" t="s">
        <v>31</v>
      </c>
      <c r="B6" s="10"/>
      <c r="C6" s="11" t="s">
        <v>32</v>
      </c>
      <c r="E6" s="8" t="s">
        <v>33</v>
      </c>
    </row>
    <row r="7" customFormat="false" ht="15" hidden="false" customHeight="false" outlineLevel="0" collapsed="false">
      <c r="A7" s="10" t="s">
        <v>34</v>
      </c>
      <c r="B7" s="10"/>
      <c r="C7" s="11" t="s">
        <v>35</v>
      </c>
      <c r="E7" s="8" t="s">
        <v>36</v>
      </c>
    </row>
    <row r="8" customFormat="false" ht="15" hidden="false" customHeight="false" outlineLevel="0" collapsed="false">
      <c r="A8" s="10" t="s">
        <v>37</v>
      </c>
      <c r="B8" s="10"/>
      <c r="C8" s="11" t="s">
        <v>38</v>
      </c>
    </row>
    <row r="9" customFormat="false" ht="15" hidden="false" customHeight="false" outlineLevel="0" collapsed="false">
      <c r="A9" s="10" t="s">
        <v>39</v>
      </c>
      <c r="B9" s="10"/>
      <c r="C9" s="12" t="n">
        <v>46156</v>
      </c>
    </row>
    <row r="10" customFormat="false" ht="15" hidden="false" customHeight="false" outlineLevel="0" collapsed="false">
      <c r="A10" s="10" t="s">
        <v>40</v>
      </c>
      <c r="B10" s="10"/>
      <c r="C10" s="11" t="s">
        <v>41</v>
      </c>
    </row>
    <row r="12" customFormat="false" ht="15" hidden="false" customHeight="false" outlineLevel="0" collapsed="false">
      <c r="A12" s="13" t="s">
        <v>42</v>
      </c>
      <c r="B12" s="13"/>
      <c r="C12" s="13"/>
      <c r="D12" s="13"/>
      <c r="E12" s="13"/>
    </row>
    <row r="13" customFormat="false" ht="15" hidden="false" customHeight="false" outlineLevel="0" collapsed="false">
      <c r="A13" s="14" t="s">
        <v>43</v>
      </c>
      <c r="B13" s="14" t="s">
        <v>44</v>
      </c>
      <c r="C13" s="14" t="s">
        <v>45</v>
      </c>
      <c r="D13" s="14" t="s">
        <v>46</v>
      </c>
      <c r="E13" s="14" t="s">
        <v>47</v>
      </c>
    </row>
    <row r="14" customFormat="false" ht="51.75" hidden="false" customHeight="true" outlineLevel="0" collapsed="false">
      <c r="A14" s="15" t="s">
        <v>48</v>
      </c>
      <c r="B14" s="16" t="str">
        <f aca="false">INDEX('Item Guide'!$D$5:$D$29,MATCH(A14,'Item Guide'!$A$5:$A$29,0))</f>
        <v>Investigation or assessment was initiated within the required timeframe after the report was accepted.</v>
      </c>
      <c r="C14" s="16" t="str">
        <f aca="false">INDEX('Item Guide'!$E$5:$E$29,MATCH(A14,'Item Guide'!$A$5:$A$29,0))</f>
        <v>Compare report acceptance time with the first attempted contact. Priority 1 reports require contact within 24 hours; other reports within 72 hours.</v>
      </c>
      <c r="D14" s="17" t="s">
        <v>49</v>
      </c>
      <c r="E14" s="18" t="s">
        <v>50</v>
      </c>
    </row>
    <row r="15" customFormat="false" ht="51.75" hidden="false" customHeight="true" outlineLevel="0" collapsed="false">
      <c r="A15" s="15" t="s">
        <v>51</v>
      </c>
      <c r="B15" s="16" t="str">
        <f aca="false">INDEX('Item Guide'!$D$5:$D$29,MATCH(A15,'Item Guide'!$A$5:$A$29,0))</f>
        <v>Face-to-face contact was made with every alleged child victim within the required timeframe.</v>
      </c>
      <c r="C15" s="16" t="str">
        <f aca="false">INDEX('Item Guide'!$E$5:$E$29,MATCH(A15,'Item Guide'!$A$5:$A$29,0))</f>
        <v>Each alleged victim is seen in person, and the contact is documented with date, time, and location.</v>
      </c>
      <c r="D15" s="17" t="s">
        <v>49</v>
      </c>
      <c r="E15" s="18" t="s">
        <v>52</v>
      </c>
    </row>
    <row r="16" customFormat="false" ht="51.75" hidden="false" customHeight="true" outlineLevel="0" collapsed="false">
      <c r="A16" s="15" t="s">
        <v>53</v>
      </c>
      <c r="B16" s="16" t="str">
        <f aca="false">INDEX('Item Guide'!$D$5:$D$29,MATCH(A16,'Item Guide'!$A$5:$A$29,0))</f>
        <v>A safety assessment was completed at initial contact and safety decisions match the documented information.</v>
      </c>
      <c r="C16" s="16" t="str">
        <f aca="false">INDEX('Item Guide'!$E$5:$E$29,MATCH(A16,'Item Guide'!$A$5:$A$29,0))</f>
        <v>The safety assessment tool is completed and any safety plan addresses each identified threat.</v>
      </c>
      <c r="D16" s="17" t="s">
        <v>49</v>
      </c>
      <c r="E16" s="18" t="s">
        <v>54</v>
      </c>
    </row>
    <row r="17" customFormat="false" ht="51.75" hidden="false" customHeight="true" outlineLevel="0" collapsed="false">
      <c r="A17" s="15" t="s">
        <v>55</v>
      </c>
      <c r="B17" s="16" t="str">
        <f aca="false">INDEX('Item Guide'!$D$5:$D$29,MATCH(A17,'Item Guide'!$A$5:$A$29,0))</f>
        <v>A risk assessment was completed before the case decision and the decision follows from it.</v>
      </c>
      <c r="C17" s="16" t="str">
        <f aca="false">INDEX('Item Guide'!$E$5:$E$29,MATCH(A17,'Item Guide'!$A$5:$A$29,0))</f>
        <v>Risk level and case decision agree, or the override reason is documented and approved.</v>
      </c>
      <c r="D17" s="17" t="s">
        <v>49</v>
      </c>
      <c r="E17" s="18" t="s">
        <v>56</v>
      </c>
    </row>
    <row r="18" customFormat="false" ht="51.75" hidden="false" customHeight="true" outlineLevel="0" collapsed="false">
      <c r="A18" s="15" t="s">
        <v>57</v>
      </c>
      <c r="B18" s="16" t="str">
        <f aca="false">INDEX('Item Guide'!$D$5:$D$29,MATCH(A18,'Item Guide'!$A$5:$A$29,0))</f>
        <v>Appropriate services were offered to protect children in the home and prevent removal or reentry.</v>
      </c>
      <c r="C18" s="16" t="str">
        <f aca="false">INDEX('Item Guide'!$E$5:$E$29,MATCH(A18,'Item Guide'!$A$5:$A$29,0))</f>
        <v>Services address the safety concerns that brought the family to the agency. Removal without services is rated as needing improvement unless an emergency is documented.</v>
      </c>
      <c r="D18" s="17" t="s">
        <v>58</v>
      </c>
      <c r="E18" s="18" t="s">
        <v>59</v>
      </c>
    </row>
    <row r="19" customFormat="false" ht="51.75" hidden="false" customHeight="true" outlineLevel="0" collapsed="false">
      <c r="A19" s="15" t="s">
        <v>60</v>
      </c>
      <c r="B19" s="16" t="str">
        <f aca="false">INDEX('Item Guide'!$D$5:$D$29,MATCH(A19,'Item Guide'!$A$5:$A$29,0))</f>
        <v>Safety and risk were reassessed during the case, including at placement changes, trial home visits, and case closure.</v>
      </c>
      <c r="C19" s="16" t="str">
        <f aca="false">INDEX('Item Guide'!$E$5:$E$29,MATCH(A19,'Item Guide'!$A$5:$A$29,0))</f>
        <v>Look for formal or informal reassessment at each key decision point during the period under review.</v>
      </c>
      <c r="D19" s="17" t="s">
        <v>49</v>
      </c>
      <c r="E19" s="18" t="s">
        <v>61</v>
      </c>
    </row>
    <row r="20" customFormat="false" ht="15" hidden="false" customHeight="false" outlineLevel="0" collapsed="false">
      <c r="B20" s="19" t="s">
        <v>62</v>
      </c>
      <c r="C20" s="20" t="str">
        <f aca="false">IF(COUNTIF(D14:D19,"S")+COUNTIF(D14:D19,"ANI")=0,"NA",IF(COUNTIF(D14:D19,"ANI")=0,"Substantially Achieved",IF(COUNTIF(D14:D19,"S")=0,"Not Achieved","Partially Achieved")))</f>
        <v>Substantially Achieved</v>
      </c>
      <c r="D20" s="20"/>
      <c r="E20" s="20"/>
    </row>
    <row r="22" customFormat="false" ht="15" hidden="false" customHeight="false" outlineLevel="0" collapsed="false">
      <c r="A22" s="13" t="s">
        <v>63</v>
      </c>
      <c r="B22" s="13"/>
      <c r="C22" s="13"/>
      <c r="D22" s="13"/>
      <c r="E22" s="13"/>
    </row>
    <row r="23" customFormat="false" ht="15" hidden="false" customHeight="false" outlineLevel="0" collapsed="false">
      <c r="A23" s="14" t="s">
        <v>43</v>
      </c>
      <c r="B23" s="14" t="s">
        <v>44</v>
      </c>
      <c r="C23" s="14" t="s">
        <v>45</v>
      </c>
      <c r="D23" s="14" t="s">
        <v>46</v>
      </c>
      <c r="E23" s="14" t="s">
        <v>47</v>
      </c>
    </row>
    <row r="24" customFormat="false" ht="51.75" hidden="false" customHeight="true" outlineLevel="0" collapsed="false">
      <c r="A24" s="15" t="s">
        <v>64</v>
      </c>
      <c r="B24" s="16" t="str">
        <f aca="false">INDEX('Item Guide'!$D$5:$D$29,MATCH(A24,'Item Guide'!$A$5:$A$29,0))</f>
        <v>The child is in a stable placement, and any placement changes were planned to meet the child's needs.</v>
      </c>
      <c r="C24" s="16" t="str">
        <f aca="false">INDEX('Item Guide'!$E$5:$E$29,MATCH(A24,'Item Guide'!$A$5:$A$29,0))</f>
        <v>Count every placement setting during the period under review. Moves for agency or provider convenience are rated as needing improvement.</v>
      </c>
      <c r="D24" s="17" t="s">
        <v>49</v>
      </c>
      <c r="E24" s="18" t="s">
        <v>65</v>
      </c>
    </row>
    <row r="25" customFormat="false" ht="51.75" hidden="false" customHeight="true" outlineLevel="0" collapsed="false">
      <c r="A25" s="15" t="s">
        <v>66</v>
      </c>
      <c r="B25" s="16" t="str">
        <f aca="false">INDEX('Item Guide'!$D$5:$D$29,MATCH(A25,'Item Guide'!$A$5:$A$29,0))</f>
        <v>An appropriate permanency goal was established in a timely manner.</v>
      </c>
      <c r="C25" s="16" t="str">
        <f aca="false">INDEX('Item Guide'!$E$5:$E$29,MATCH(A25,'Item Guide'!$A$5:$A$29,0))</f>
        <v>The goal is in the case plan within 60 days of entry and fits the child's circumstances.</v>
      </c>
      <c r="D25" s="17" t="s">
        <v>67</v>
      </c>
      <c r="E25" s="18" t="s">
        <v>68</v>
      </c>
    </row>
    <row r="26" customFormat="false" ht="51.75" hidden="false" customHeight="true" outlineLevel="0" collapsed="false">
      <c r="A26" s="15" t="s">
        <v>69</v>
      </c>
      <c r="B26" s="16" t="str">
        <f aca="false">INDEX('Item Guide'!$D$5:$D$29,MATCH(A26,'Item Guide'!$A$5:$A$29,0))</f>
        <v>A concurrent plan is documented and pursued when the primary goal is reunification.</v>
      </c>
      <c r="C26" s="16" t="str">
        <f aca="false">INDEX('Item Guide'!$E$5:$E$29,MATCH(A26,'Item Guide'!$A$5:$A$29,0))</f>
        <v>Applicable when the goal is reunification and the child has been in care more than 90 days.</v>
      </c>
      <c r="D26" s="17" t="s">
        <v>67</v>
      </c>
      <c r="E26" s="18" t="s">
        <v>70</v>
      </c>
    </row>
    <row r="27" customFormat="false" ht="51.75" hidden="false" customHeight="true" outlineLevel="0" collapsed="false">
      <c r="A27" s="15" t="s">
        <v>71</v>
      </c>
      <c r="B27" s="16" t="str">
        <f aca="false">INDEX('Item Guide'!$D$5:$D$29,MATCH(A27,'Item Guide'!$A$5:$A$29,0))</f>
        <v>The agency made concerted efforts to achieve the permanency goal in a timely manner.</v>
      </c>
      <c r="C27" s="16" t="str">
        <f aca="false">INDEX('Item Guide'!$E$5:$E$29,MATCH(A27,'Item Guide'!$A$5:$A$29,0))</f>
        <v>Includes timely court reviews, referrals, home studies, and follow-up on barriers.</v>
      </c>
      <c r="D27" s="17" t="s">
        <v>49</v>
      </c>
      <c r="E27" s="18" t="s">
        <v>72</v>
      </c>
    </row>
    <row r="28" customFormat="false" ht="51.75" hidden="false" customHeight="true" outlineLevel="0" collapsed="false">
      <c r="A28" s="15" t="s">
        <v>73</v>
      </c>
      <c r="B28" s="16" t="str">
        <f aca="false">INDEX('Item Guide'!$D$5:$D$29,MATCH(A28,'Item Guide'!$A$5:$A$29,0))</f>
        <v>Siblings in care are placed together unless separation is necessary to meet a child's needs.</v>
      </c>
      <c r="C28" s="16" t="str">
        <f aca="false">INDEX('Item Guide'!$E$5:$E$29,MATCH(A28,'Item Guide'!$A$5:$A$29,0))</f>
        <v>Applicable only when the child has a sibling in foster care.</v>
      </c>
      <c r="D28" s="17" t="s">
        <v>49</v>
      </c>
      <c r="E28" s="18" t="s">
        <v>74</v>
      </c>
    </row>
    <row r="29" customFormat="false" ht="51.75" hidden="false" customHeight="true" outlineLevel="0" collapsed="false">
      <c r="A29" s="15" t="s">
        <v>75</v>
      </c>
      <c r="B29" s="16" t="str">
        <f aca="false">INDEX('Item Guide'!$D$5:$D$29,MATCH(A29,'Item Guide'!$A$5:$A$29,0))</f>
        <v>Visits with parents and siblings in care are frequent enough and of good enough quality to maintain the relationship.</v>
      </c>
      <c r="C29" s="16" t="str">
        <f aca="false">INDEX('Item Guide'!$E$5:$E$29,MATCH(A29,'Item Guide'!$A$5:$A$29,0))</f>
        <v>Visit plans meet policy minimums, and missed visits are rescheduled.</v>
      </c>
      <c r="D29" s="17" t="s">
        <v>49</v>
      </c>
      <c r="E29" s="18" t="s">
        <v>76</v>
      </c>
    </row>
    <row r="30" customFormat="false" ht="51.75" hidden="false" customHeight="true" outlineLevel="0" collapsed="false">
      <c r="A30" s="15" t="s">
        <v>77</v>
      </c>
      <c r="B30" s="16" t="str">
        <f aca="false">INDEX('Item Guide'!$D$5:$D$29,MATCH(A30,'Item Guide'!$A$5:$A$29,0))</f>
        <v>The child's connections to school, faith community, culture, and extended family are preserved.</v>
      </c>
      <c r="C30" s="16" t="str">
        <f aca="false">INDEX('Item Guide'!$E$5:$E$29,MATCH(A30,'Item Guide'!$A$5:$A$29,0))</f>
        <v>Look for school stability efforts and contact with important people named by the child or family.</v>
      </c>
      <c r="D30" s="17" t="s">
        <v>67</v>
      </c>
      <c r="E30" s="18" t="s">
        <v>78</v>
      </c>
    </row>
    <row r="31" customFormat="false" ht="51.75" hidden="false" customHeight="true" outlineLevel="0" collapsed="false">
      <c r="A31" s="15" t="s">
        <v>79</v>
      </c>
      <c r="B31" s="16" t="str">
        <f aca="false">INDEX('Item Guide'!$D$5:$D$29,MATCH(A31,'Item Guide'!$A$5:$A$29,0))</f>
        <v>Relatives and kin were identified, assessed, and considered for placement.</v>
      </c>
      <c r="C31" s="16" t="str">
        <f aca="false">INDEX('Item Guide'!$E$5:$E$29,MATCH(A31,'Item Guide'!$A$5:$A$29,0))</f>
        <v>Diligent search documented within 30 days of entry, with reasons when relatives were ruled out.</v>
      </c>
      <c r="D31" s="17" t="s">
        <v>49</v>
      </c>
      <c r="E31" s="18" t="s">
        <v>80</v>
      </c>
    </row>
    <row r="32" customFormat="false" ht="15" hidden="false" customHeight="false" outlineLevel="0" collapsed="false">
      <c r="B32" s="19" t="s">
        <v>81</v>
      </c>
      <c r="C32" s="20" t="str">
        <f aca="false">IF(COUNTIF(D24:D31,"S")+COUNTIF(D24:D31,"ANI")=0,"NA",IF(COUNTIF(D24:D31,"ANI")=0,"Substantially Achieved",IF(COUNTIF(D24:D31,"S")=0,"Not Achieved","Partially Achieved")))</f>
        <v>Partially Achieved</v>
      </c>
      <c r="D32" s="20"/>
      <c r="E32" s="20"/>
    </row>
    <row r="34" customFormat="false" ht="15" hidden="false" customHeight="false" outlineLevel="0" collapsed="false">
      <c r="A34" s="13" t="s">
        <v>82</v>
      </c>
      <c r="B34" s="13"/>
      <c r="C34" s="13"/>
      <c r="D34" s="13"/>
      <c r="E34" s="13"/>
    </row>
    <row r="35" customFormat="false" ht="15" hidden="false" customHeight="false" outlineLevel="0" collapsed="false">
      <c r="A35" s="14" t="s">
        <v>43</v>
      </c>
      <c r="B35" s="14" t="s">
        <v>44</v>
      </c>
      <c r="C35" s="14" t="s">
        <v>45</v>
      </c>
      <c r="D35" s="14" t="s">
        <v>46</v>
      </c>
      <c r="E35" s="14" t="s">
        <v>47</v>
      </c>
    </row>
    <row r="36" customFormat="false" ht="51.75" hidden="false" customHeight="true" outlineLevel="0" collapsed="false">
      <c r="A36" s="15" t="s">
        <v>83</v>
      </c>
      <c r="B36" s="16" t="str">
        <f aca="false">INDEX('Item Guide'!$D$5:$D$29,MATCH(A36,'Item Guide'!$A$5:$A$29,0))</f>
        <v>The child's needs were assessed and appropriate services were provided.</v>
      </c>
      <c r="C36" s="16" t="str">
        <f aca="false">INDEX('Item Guide'!$E$5:$E$29,MATCH(A36,'Item Guide'!$A$5:$A$29,0))</f>
        <v>A current, comprehensive assessment is in the record and services match the needs identified.</v>
      </c>
      <c r="D36" s="17" t="s">
        <v>49</v>
      </c>
      <c r="E36" s="18" t="s">
        <v>84</v>
      </c>
    </row>
    <row r="37" customFormat="false" ht="51.75" hidden="false" customHeight="true" outlineLevel="0" collapsed="false">
      <c r="A37" s="15" t="s">
        <v>85</v>
      </c>
      <c r="B37" s="16" t="str">
        <f aca="false">INDEX('Item Guide'!$D$5:$D$29,MATCH(A37,'Item Guide'!$A$5:$A$29,0))</f>
        <v>Parents' needs were assessed and appropriate services were provided.</v>
      </c>
      <c r="C37" s="16" t="str">
        <f aca="false">INDEX('Item Guide'!$E$5:$E$29,MATCH(A37,'Item Guide'!$A$5:$A$29,0))</f>
        <v>Both parents are assessed when whereabouts are known. Services are accessible and followed up.</v>
      </c>
      <c r="D37" s="17" t="s">
        <v>67</v>
      </c>
      <c r="E37" s="18" t="s">
        <v>86</v>
      </c>
    </row>
    <row r="38" customFormat="false" ht="51.75" hidden="false" customHeight="true" outlineLevel="0" collapsed="false">
      <c r="A38" s="15" t="s">
        <v>87</v>
      </c>
      <c r="B38" s="16" t="str">
        <f aca="false">INDEX('Item Guide'!$D$5:$D$29,MATCH(A38,'Item Guide'!$A$5:$A$29,0))</f>
        <v>Foster parents and relative caregivers received the information and support they needed.</v>
      </c>
      <c r="C38" s="16" t="str">
        <f aca="false">INDEX('Item Guide'!$E$5:$E$29,MATCH(A38,'Item Guide'!$A$5:$A$29,0))</f>
        <v>Caregivers report receiving the child's health and school information and timely help when they asked.</v>
      </c>
      <c r="D38" s="17" t="s">
        <v>49</v>
      </c>
      <c r="E38" s="18" t="s">
        <v>88</v>
      </c>
    </row>
    <row r="39" customFormat="false" ht="51.75" hidden="false" customHeight="true" outlineLevel="0" collapsed="false">
      <c r="A39" s="15" t="s">
        <v>89</v>
      </c>
      <c r="B39" s="16" t="str">
        <f aca="false">INDEX('Item Guide'!$D$5:$D$29,MATCH(A39,'Item Guide'!$A$5:$A$29,0))</f>
        <v>Parents and age-appropriate children were actively involved in case planning.</v>
      </c>
      <c r="C39" s="16" t="str">
        <f aca="false">INDEX('Item Guide'!$E$5:$E$29,MATCH(A39,'Item Guide'!$A$5:$A$29,0))</f>
        <v>Look for participation in planning meetings and signatures on the case plan. A notice sent to the family by mail does not count as involvement.</v>
      </c>
      <c r="D39" s="17" t="s">
        <v>49</v>
      </c>
      <c r="E39" s="18" t="s">
        <v>90</v>
      </c>
    </row>
    <row r="40" customFormat="false" ht="51.75" hidden="false" customHeight="true" outlineLevel="0" collapsed="false">
      <c r="A40" s="15" t="s">
        <v>91</v>
      </c>
      <c r="B40" s="16" t="str">
        <f aca="false">INDEX('Item Guide'!$D$5:$D$29,MATCH(A40,'Item Guide'!$A$5:$A$29,0))</f>
        <v>Caseworker visits with the child were monthly and focused on safety, permanency, and well-being.</v>
      </c>
      <c r="C40" s="16" t="str">
        <f aca="false">INDEX('Item Guide'!$E$5:$E$29,MATCH(A40,'Item Guide'!$A$5:$A$29,0))</f>
        <v>At least one visit each full month in the period, most in the child's residence, with private time with the child.</v>
      </c>
      <c r="D40" s="17" t="s">
        <v>49</v>
      </c>
      <c r="E40" s="18" t="s">
        <v>92</v>
      </c>
    </row>
    <row r="41" customFormat="false" ht="51.75" hidden="false" customHeight="true" outlineLevel="0" collapsed="false">
      <c r="A41" s="15" t="s">
        <v>93</v>
      </c>
      <c r="B41" s="16" t="str">
        <f aca="false">INDEX('Item Guide'!$D$5:$D$29,MATCH(A41,'Item Guide'!$A$5:$A$29,0))</f>
        <v>Caseworker visits with parents were frequent and focused on case plan progress.</v>
      </c>
      <c r="C41" s="16" t="str">
        <f aca="false">INDEX('Item Guide'!$E$5:$E$29,MATCH(A41,'Item Guide'!$A$5:$A$29,0))</f>
        <v>Monthly face-to-face contact with each parent whose rights are intact.</v>
      </c>
      <c r="D41" s="17" t="s">
        <v>49</v>
      </c>
      <c r="E41" s="18" t="s">
        <v>94</v>
      </c>
    </row>
    <row r="42" customFormat="false" ht="51.75" hidden="false" customHeight="true" outlineLevel="0" collapsed="false">
      <c r="A42" s="15" t="s">
        <v>95</v>
      </c>
      <c r="B42" s="16" t="str">
        <f aca="false">INDEX('Item Guide'!$D$5:$D$29,MATCH(A42,'Item Guide'!$A$5:$A$29,0))</f>
        <v>The child's educational needs were assessed and addressed.</v>
      </c>
      <c r="C42" s="16" t="str">
        <f aca="false">INDEX('Item Guide'!$E$5:$E$29,MATCH(A42,'Item Guide'!$A$5:$A$29,0))</f>
        <v>School enrollment, attendance, and any special education services are documented.</v>
      </c>
      <c r="D42" s="17" t="s">
        <v>49</v>
      </c>
      <c r="E42" s="18" t="s">
        <v>96</v>
      </c>
    </row>
    <row r="43" customFormat="false" ht="51.75" hidden="false" customHeight="true" outlineLevel="0" collapsed="false">
      <c r="A43" s="15" t="s">
        <v>97</v>
      </c>
      <c r="B43" s="16" t="str">
        <f aca="false">INDEX('Item Guide'!$D$5:$D$29,MATCH(A43,'Item Guide'!$A$5:$A$29,0))</f>
        <v>The child's physical and dental health needs were assessed and addressed.</v>
      </c>
      <c r="C43" s="16" t="str">
        <f aca="false">INDEX('Item Guide'!$E$5:$E$29,MATCH(A43,'Item Guide'!$A$5:$A$29,0))</f>
        <v>Annual well-child exam and dental exam completed or scheduled, with follow-up on referrals.</v>
      </c>
      <c r="D43" s="17" t="s">
        <v>49</v>
      </c>
      <c r="E43" s="18" t="s">
        <v>98</v>
      </c>
    </row>
    <row r="44" customFormat="false" ht="51.75" hidden="false" customHeight="true" outlineLevel="0" collapsed="false">
      <c r="A44" s="15" t="s">
        <v>99</v>
      </c>
      <c r="B44" s="16" t="str">
        <f aca="false">INDEX('Item Guide'!$D$5:$D$29,MATCH(A44,'Item Guide'!$A$5:$A$29,0))</f>
        <v>The child's mental and behavioral health needs were assessed and addressed.</v>
      </c>
      <c r="C44" s="16" t="str">
        <f aca="false">INDEX('Item Guide'!$E$5:$E$29,MATCH(A44,'Item Guide'!$A$5:$A$29,0))</f>
        <v>Screening completed, referrals made, and the child connected with services without long waits.</v>
      </c>
      <c r="D44" s="17" t="s">
        <v>49</v>
      </c>
      <c r="E44" s="18" t="s">
        <v>100</v>
      </c>
    </row>
    <row r="45" customFormat="false" ht="15" hidden="false" customHeight="false" outlineLevel="0" collapsed="false">
      <c r="B45" s="19" t="s">
        <v>101</v>
      </c>
      <c r="C45" s="20" t="str">
        <f aca="false">IF(COUNTIF(D36:D44,"S")+COUNTIF(D36:D44,"ANI")=0,"NA",IF(COUNTIF(D36:D44,"ANI")=0,"Substantially Achieved",IF(COUNTIF(D36:D44,"S")=0,"Not Achieved","Partially Achieved")))</f>
        <v>Partially Achieved</v>
      </c>
      <c r="D45" s="20"/>
      <c r="E45" s="20"/>
    </row>
    <row r="47" customFormat="false" ht="15" hidden="false" customHeight="false" outlineLevel="0" collapsed="false">
      <c r="A47" s="13" t="s">
        <v>102</v>
      </c>
      <c r="B47" s="13"/>
      <c r="C47" s="13"/>
      <c r="D47" s="13"/>
      <c r="E47" s="13"/>
    </row>
    <row r="48" customFormat="false" ht="15" hidden="false" customHeight="false" outlineLevel="0" collapsed="false">
      <c r="A48" s="14" t="s">
        <v>43</v>
      </c>
      <c r="B48" s="14" t="s">
        <v>44</v>
      </c>
      <c r="C48" s="14" t="s">
        <v>45</v>
      </c>
      <c r="D48" s="14" t="s">
        <v>46</v>
      </c>
      <c r="E48" s="14" t="s">
        <v>47</v>
      </c>
    </row>
    <row r="49" customFormat="false" ht="51.75" hidden="false" customHeight="true" outlineLevel="0" collapsed="false">
      <c r="A49" s="15" t="s">
        <v>103</v>
      </c>
      <c r="B49" s="16" t="str">
        <f aca="false">INDEX('Item Guide'!$D$5:$D$29,MATCH(A49,'Item Guide'!$A$5:$A$29,0))</f>
        <v>The case plan is current and was developed and signed within the required timeframe.</v>
      </c>
      <c r="C49" s="16" t="str">
        <f aca="false">INDEX('Item Guide'!$E$5:$E$29,MATCH(A49,'Item Guide'!$A$5:$A$29,0))</f>
        <v>Initial plan within 30 days of case opening; reviewed at least every six months.</v>
      </c>
      <c r="D49" s="17" t="s">
        <v>49</v>
      </c>
      <c r="E49" s="18" t="s">
        <v>104</v>
      </c>
    </row>
    <row r="50" customFormat="false" ht="51.75" hidden="false" customHeight="true" outlineLevel="0" collapsed="false">
      <c r="A50" s="15" t="s">
        <v>105</v>
      </c>
      <c r="B50" s="16" t="str">
        <f aca="false">INDEX('Item Guide'!$D$5:$D$29,MATCH(A50,'Item Guide'!$A$5:$A$29,0))</f>
        <v>Supervisory case reviews were documented at the required intervals.</v>
      </c>
      <c r="C50" s="16" t="str">
        <f aca="false">INDEX('Item Guide'!$E$5:$E$29,MATCH(A50,'Item Guide'!$A$5:$A$29,0))</f>
        <v>Monthly supervisory consultation noted in the record with direction given to the worker.</v>
      </c>
      <c r="D50" s="17" t="s">
        <v>49</v>
      </c>
      <c r="E50" s="18" t="s">
        <v>106</v>
      </c>
    </row>
    <row r="51" customFormat="false" ht="15" hidden="false" customHeight="false" outlineLevel="0" collapsed="false">
      <c r="B51" s="19" t="s">
        <v>107</v>
      </c>
      <c r="C51" s="20" t="str">
        <f aca="false">IF(COUNTIF(D49:D50,"S")+COUNTIF(D49:D50,"ANI")=0,"NA",IF(COUNTIF(D49:D50,"ANI")=0,"Substantially Achieved",IF(COUNTIF(D49:D50,"S")=0,"Not Achieved","Partially Achieved")))</f>
        <v>Substantially Achieved</v>
      </c>
      <c r="D51" s="20"/>
      <c r="E51" s="20"/>
    </row>
    <row r="53" customFormat="false" ht="15" hidden="false" customHeight="false" outlineLevel="0" collapsed="false">
      <c r="B53" s="19" t="s">
        <v>108</v>
      </c>
      <c r="C53" s="21" t="n">
        <f aca="false">COUNTIF(D14:D19,"S")+COUNTIF(D24:D31,"S")+COUNTIF(D36:D44,"S")+COUNTIF(D49:D50,"S")</f>
        <v>20</v>
      </c>
    </row>
    <row r="54" customFormat="false" ht="15" hidden="false" customHeight="false" outlineLevel="0" collapsed="false">
      <c r="B54" s="19" t="s">
        <v>109</v>
      </c>
      <c r="C54" s="21" t="n">
        <f aca="false">COUNTIF(D14:D19,"ANI")+COUNTIF(D24:D31,"ANI")+COUNTIF(D36:D44,"ANI")+COUNTIF(D49:D50,"ANI")</f>
        <v>4</v>
      </c>
    </row>
    <row r="55" customFormat="false" ht="15" hidden="false" customHeight="false" outlineLevel="0" collapsed="false">
      <c r="B55" s="19" t="s">
        <v>110</v>
      </c>
      <c r="C55" s="22" t="n">
        <f aca="false">IFERROR(C53/(C53+C54),"")</f>
        <v>0.833333333333333</v>
      </c>
    </row>
  </sheetData>
  <mergeCells count="14">
    <mergeCell ref="A5:B5"/>
    <mergeCell ref="A6:B6"/>
    <mergeCell ref="A7:B7"/>
    <mergeCell ref="A8:B8"/>
    <mergeCell ref="A9:B9"/>
    <mergeCell ref="A10:B10"/>
    <mergeCell ref="A12:E12"/>
    <mergeCell ref="C20:E20"/>
    <mergeCell ref="A22:E22"/>
    <mergeCell ref="C32:E32"/>
    <mergeCell ref="A34:E34"/>
    <mergeCell ref="C45:E45"/>
    <mergeCell ref="A47:E47"/>
    <mergeCell ref="C51:E51"/>
  </mergeCells>
  <dataValidations count="4">
    <dataValidation allowBlank="false" errorStyle="stop" operator="between" showDropDown="false" showErrorMessage="false" showInputMessage="false" sqref="C6" type="list">
      <formula1>Lists!$D$2:$D$7</formula1>
      <formula2>0</formula2>
    </dataValidation>
    <dataValidation allowBlank="false" errorStyle="stop" operator="between" showDropDown="false" showErrorMessage="false" showInputMessage="false" sqref="C7" type="list">
      <formula1>Lists!$B$2:$B$4</formula1>
      <formula2>0</formula2>
    </dataValidation>
    <dataValidation allowBlank="false" errorStyle="stop" operator="between" showDropDown="false" showErrorMessage="false" showInputMessage="false" sqref="C8" type="list">
      <formula1>Lists!$C$2:$C$5</formula1>
      <formula2>0</formula2>
    </dataValidation>
    <dataValidation allowBlank="false" error="Choose S, ANI, or NA." errorStyle="stop" operator="between" showDropDown="false" showErrorMessage="true" showInputMessage="false" sqref="D14:D19 D24:D31 D36:D44 D49:D50" type="list">
      <formula1>Lists!$A$2:$A$4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36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26"/>
    <col collapsed="false" customWidth="true" hidden="false" outlineLevel="0" max="10" min="9" style="0" width="11"/>
  </cols>
  <sheetData>
    <row r="1" customFormat="false" ht="18.55" hidden="false" customHeight="false" outlineLevel="0" collapsed="false">
      <c r="A1" s="1" t="s">
        <v>111</v>
      </c>
    </row>
    <row r="2" customFormat="false" ht="15" hidden="false" customHeight="false" outlineLevel="0" collapsed="false">
      <c r="A2" s="9" t="s">
        <v>112</v>
      </c>
    </row>
    <row r="4" customFormat="false" ht="15" hidden="false" customHeight="false" outlineLevel="0" collapsed="false">
      <c r="A4" s="19" t="s">
        <v>40</v>
      </c>
      <c r="C4" s="23" t="s">
        <v>41</v>
      </c>
    </row>
    <row r="5" customFormat="false" ht="15" hidden="false" customHeight="false" outlineLevel="0" collapsed="false">
      <c r="A5" s="19" t="s">
        <v>113</v>
      </c>
      <c r="C5" s="23" t="s">
        <v>114</v>
      </c>
    </row>
    <row r="6" customFormat="false" ht="15" hidden="false" customHeight="false" outlineLevel="0" collapsed="false">
      <c r="A6" s="19" t="s">
        <v>115</v>
      </c>
      <c r="C6" s="23" t="n">
        <f aca="false">COUNTA('Case Ratings'!A5:A64)</f>
        <v>60</v>
      </c>
    </row>
    <row r="7" customFormat="false" ht="15" hidden="false" customHeight="false" outlineLevel="0" collapsed="false">
      <c r="A7" s="19" t="s">
        <v>116</v>
      </c>
      <c r="C7" s="24" t="n">
        <v>0.9</v>
      </c>
      <c r="D7" s="8" t="s">
        <v>117</v>
      </c>
    </row>
    <row r="8" customFormat="false" ht="15" hidden="false" customHeight="false" outlineLevel="0" collapsed="false">
      <c r="A8" s="19" t="s">
        <v>118</v>
      </c>
      <c r="C8" s="23" t="n">
        <f aca="false">COUNTIF(H13:H37,"Strength")</f>
        <v>6</v>
      </c>
    </row>
    <row r="11" customFormat="false" ht="15" hidden="false" customHeight="false" outlineLevel="0" collapsed="false">
      <c r="A11" s="25" t="s">
        <v>119</v>
      </c>
    </row>
    <row r="12" customFormat="false" ht="30" hidden="false" customHeight="true" outlineLevel="0" collapsed="false">
      <c r="A12" s="26" t="s">
        <v>43</v>
      </c>
      <c r="B12" s="26" t="s">
        <v>120</v>
      </c>
      <c r="C12" s="26" t="s">
        <v>121</v>
      </c>
      <c r="D12" s="26" t="s">
        <v>122</v>
      </c>
      <c r="E12" s="26" t="s">
        <v>123</v>
      </c>
      <c r="F12" s="26" t="s">
        <v>67</v>
      </c>
      <c r="G12" s="26" t="s">
        <v>124</v>
      </c>
      <c r="H12" s="26" t="s">
        <v>125</v>
      </c>
      <c r="I12" s="26" t="s">
        <v>126</v>
      </c>
      <c r="J12" s="26" t="s">
        <v>127</v>
      </c>
    </row>
    <row r="13" customFormat="false" ht="15" hidden="false" customHeight="false" outlineLevel="0" collapsed="false">
      <c r="A13" s="27" t="s">
        <v>48</v>
      </c>
      <c r="B13" s="28" t="s">
        <v>128</v>
      </c>
      <c r="C13" s="28" t="str">
        <f aca="false">INDEX('Item Guide'!$C$5:$C$29,MATCH(A13,'Item Guide'!$A$5:$A$29,0))</f>
        <v>Timely initiation</v>
      </c>
      <c r="D13" s="27" t="n">
        <f aca="false">E13+F13</f>
        <v>30</v>
      </c>
      <c r="E13" s="27" t="n">
        <f aca="false">COUNTIF('Case Ratings'!F$5:F$64,"S")</f>
        <v>29</v>
      </c>
      <c r="F13" s="27" t="n">
        <f aca="false">COUNTIF('Case Ratings'!F$5:F$64,"ANI")</f>
        <v>1</v>
      </c>
      <c r="G13" s="29" t="n">
        <f aca="false">IFERROR(E13/D13,"")</f>
        <v>0.966666666666667</v>
      </c>
      <c r="H13" s="28" t="str">
        <f aca="false">IF(G13="","Not rated",IF(G13&gt;=$C$7,"Strength","Area Needing Improvement"))</f>
        <v>Strength</v>
      </c>
      <c r="I13" s="30" t="n">
        <v>0.93</v>
      </c>
      <c r="J13" s="31" t="n">
        <f aca="false">IFERROR((G13-I13)*100,"")</f>
        <v>3.66666666666666</v>
      </c>
    </row>
    <row r="14" customFormat="false" ht="15" hidden="false" customHeight="false" outlineLevel="0" collapsed="false">
      <c r="A14" s="27" t="s">
        <v>51</v>
      </c>
      <c r="B14" s="28" t="s">
        <v>128</v>
      </c>
      <c r="C14" s="28" t="str">
        <f aca="false">INDEX('Item Guide'!$C$5:$C$29,MATCH(A14,'Item Guide'!$A$5:$A$29,0))</f>
        <v>Contact with alleged victims</v>
      </c>
      <c r="D14" s="27" t="n">
        <f aca="false">E14+F14</f>
        <v>30</v>
      </c>
      <c r="E14" s="27" t="n">
        <f aca="false">COUNTIF('Case Ratings'!G$5:G$64,"S")</f>
        <v>27</v>
      </c>
      <c r="F14" s="27" t="n">
        <f aca="false">COUNTIF('Case Ratings'!G$5:G$64,"ANI")</f>
        <v>3</v>
      </c>
      <c r="G14" s="29" t="n">
        <f aca="false">IFERROR(E14/D14,"")</f>
        <v>0.9</v>
      </c>
      <c r="H14" s="28" t="str">
        <f aca="false">IF(G14="","Not rated",IF(G14&gt;=$C$7,"Strength","Area Needing Improvement"))</f>
        <v>Strength</v>
      </c>
      <c r="I14" s="30" t="n">
        <v>0.9</v>
      </c>
      <c r="J14" s="31" t="n">
        <f aca="false">IFERROR((G14-I14)*100,"")</f>
        <v>0</v>
      </c>
    </row>
    <row r="15" customFormat="false" ht="15" hidden="false" customHeight="false" outlineLevel="0" collapsed="false">
      <c r="A15" s="27" t="s">
        <v>53</v>
      </c>
      <c r="B15" s="28" t="s">
        <v>128</v>
      </c>
      <c r="C15" s="28" t="str">
        <f aca="false">INDEX('Item Guide'!$C$5:$C$29,MATCH(A15,'Item Guide'!$A$5:$A$29,0))</f>
        <v>Initial safety assessment</v>
      </c>
      <c r="D15" s="27" t="n">
        <f aca="false">E15+F15</f>
        <v>30</v>
      </c>
      <c r="E15" s="27" t="n">
        <f aca="false">COUNTIF('Case Ratings'!H$5:H$64,"S")</f>
        <v>28</v>
      </c>
      <c r="F15" s="27" t="n">
        <f aca="false">COUNTIF('Case Ratings'!H$5:H$64,"ANI")</f>
        <v>2</v>
      </c>
      <c r="G15" s="29" t="n">
        <f aca="false">IFERROR(E15/D15,"")</f>
        <v>0.933333333333333</v>
      </c>
      <c r="H15" s="28" t="str">
        <f aca="false">IF(G15="","Not rated",IF(G15&gt;=$C$7,"Strength","Area Needing Improvement"))</f>
        <v>Strength</v>
      </c>
      <c r="I15" s="30" t="n">
        <v>0.88</v>
      </c>
      <c r="J15" s="31" t="n">
        <f aca="false">IFERROR((G15-I15)*100,"")</f>
        <v>5.33333333333333</v>
      </c>
    </row>
    <row r="16" customFormat="false" ht="15" hidden="false" customHeight="false" outlineLevel="0" collapsed="false">
      <c r="A16" s="27" t="s">
        <v>55</v>
      </c>
      <c r="B16" s="28" t="s">
        <v>128</v>
      </c>
      <c r="C16" s="28" t="str">
        <f aca="false">INDEX('Item Guide'!$C$5:$C$29,MATCH(A16,'Item Guide'!$A$5:$A$29,0))</f>
        <v>Risk assessment before case decision</v>
      </c>
      <c r="D16" s="27" t="n">
        <f aca="false">E16+F16</f>
        <v>30</v>
      </c>
      <c r="E16" s="27" t="n">
        <f aca="false">COUNTIF('Case Ratings'!I$5:I$64,"S")</f>
        <v>26</v>
      </c>
      <c r="F16" s="27" t="n">
        <f aca="false">COUNTIF('Case Ratings'!I$5:I$64,"ANI")</f>
        <v>4</v>
      </c>
      <c r="G16" s="29" t="n">
        <f aca="false">IFERROR(E16/D16,"")</f>
        <v>0.866666666666667</v>
      </c>
      <c r="H16" s="28" t="str">
        <f aca="false">IF(G16="","Not rated",IF(G16&gt;=$C$7,"Strength","Area Needing Improvement"))</f>
        <v>Area Needing Improvement</v>
      </c>
      <c r="I16" s="30" t="n">
        <v>0.85</v>
      </c>
      <c r="J16" s="31" t="n">
        <f aca="false">IFERROR((G16-I16)*100,"")</f>
        <v>1.66666666666667</v>
      </c>
    </row>
    <row r="17" customFormat="false" ht="15" hidden="false" customHeight="false" outlineLevel="0" collapsed="false">
      <c r="A17" s="27" t="s">
        <v>57</v>
      </c>
      <c r="B17" s="28" t="s">
        <v>128</v>
      </c>
      <c r="C17" s="28" t="str">
        <f aca="false">INDEX('Item Guide'!$C$5:$C$29,MATCH(A17,'Item Guide'!$A$5:$A$29,0))</f>
        <v>Services to prevent removal or reentry</v>
      </c>
      <c r="D17" s="27" t="n">
        <f aca="false">E17+F17</f>
        <v>31</v>
      </c>
      <c r="E17" s="27" t="n">
        <f aca="false">COUNTIF('Case Ratings'!J$5:J$64,"S")</f>
        <v>25</v>
      </c>
      <c r="F17" s="27" t="n">
        <f aca="false">COUNTIF('Case Ratings'!J$5:J$64,"ANI")</f>
        <v>6</v>
      </c>
      <c r="G17" s="29" t="n">
        <f aca="false">IFERROR(E17/D17,"")</f>
        <v>0.806451612903226</v>
      </c>
      <c r="H17" s="28" t="str">
        <f aca="false">IF(G17="","Not rated",IF(G17&gt;=$C$7,"Strength","Area Needing Improvement"))</f>
        <v>Area Needing Improvement</v>
      </c>
      <c r="I17" s="30" t="n">
        <v>0.8</v>
      </c>
      <c r="J17" s="31" t="n">
        <f aca="false">IFERROR((G17-I17)*100,"")</f>
        <v>0.645161290322571</v>
      </c>
    </row>
    <row r="18" customFormat="false" ht="15" hidden="false" customHeight="false" outlineLevel="0" collapsed="false">
      <c r="A18" s="27" t="s">
        <v>60</v>
      </c>
      <c r="B18" s="28" t="s">
        <v>128</v>
      </c>
      <c r="C18" s="28" t="str">
        <f aca="false">INDEX('Item Guide'!$C$5:$C$29,MATCH(A18,'Item Guide'!$A$5:$A$29,0))</f>
        <v>Ongoing safety and risk assessment</v>
      </c>
      <c r="D18" s="27" t="n">
        <f aca="false">E18+F18</f>
        <v>48</v>
      </c>
      <c r="E18" s="27" t="n">
        <f aca="false">COUNTIF('Case Ratings'!K$5:K$64,"S")</f>
        <v>36</v>
      </c>
      <c r="F18" s="27" t="n">
        <f aca="false">COUNTIF('Case Ratings'!K$5:K$64,"ANI")</f>
        <v>12</v>
      </c>
      <c r="G18" s="29" t="n">
        <f aca="false">IFERROR(E18/D18,"")</f>
        <v>0.75</v>
      </c>
      <c r="H18" s="28" t="str">
        <f aca="false">IF(G18="","Not rated",IF(G18&gt;=$C$7,"Strength","Area Needing Improvement"))</f>
        <v>Area Needing Improvement</v>
      </c>
      <c r="I18" s="30" t="n">
        <v>0.76</v>
      </c>
      <c r="J18" s="31" t="n">
        <f aca="false">IFERROR((G18-I18)*100,"")</f>
        <v>-1</v>
      </c>
    </row>
    <row r="19" customFormat="false" ht="15" hidden="false" customHeight="false" outlineLevel="0" collapsed="false">
      <c r="A19" s="27" t="s">
        <v>64</v>
      </c>
      <c r="B19" s="28" t="s">
        <v>129</v>
      </c>
      <c r="C19" s="28" t="str">
        <f aca="false">INDEX('Item Guide'!$C$5:$C$29,MATCH(A19,'Item Guide'!$A$5:$A$29,0))</f>
        <v>Placement stability</v>
      </c>
      <c r="D19" s="27" t="n">
        <f aca="false">E19+F19</f>
        <v>30</v>
      </c>
      <c r="E19" s="27" t="n">
        <f aca="false">COUNTIF('Case Ratings'!L$5:L$64,"S")</f>
        <v>23</v>
      </c>
      <c r="F19" s="27" t="n">
        <f aca="false">COUNTIF('Case Ratings'!L$5:L$64,"ANI")</f>
        <v>7</v>
      </c>
      <c r="G19" s="29" t="n">
        <f aca="false">IFERROR(E19/D19,"")</f>
        <v>0.766666666666667</v>
      </c>
      <c r="H19" s="28" t="str">
        <f aca="false">IF(G19="","Not rated",IF(G19&gt;=$C$7,"Strength","Area Needing Improvement"))</f>
        <v>Area Needing Improvement</v>
      </c>
      <c r="I19" s="30" t="n">
        <v>0.82</v>
      </c>
      <c r="J19" s="31" t="n">
        <f aca="false">IFERROR((G19-I19)*100,"")</f>
        <v>-5.33333333333332</v>
      </c>
    </row>
    <row r="20" customFormat="false" ht="15" hidden="false" customHeight="false" outlineLevel="0" collapsed="false">
      <c r="A20" s="27" t="s">
        <v>66</v>
      </c>
      <c r="B20" s="28" t="s">
        <v>129</v>
      </c>
      <c r="C20" s="28" t="str">
        <f aca="false">INDEX('Item Guide'!$C$5:$C$29,MATCH(A20,'Item Guide'!$A$5:$A$29,0))</f>
        <v>Permanency goal</v>
      </c>
      <c r="D20" s="27" t="n">
        <f aca="false">E20+F20</f>
        <v>30</v>
      </c>
      <c r="E20" s="27" t="n">
        <f aca="false">COUNTIF('Case Ratings'!M$5:M$64,"S")</f>
        <v>28</v>
      </c>
      <c r="F20" s="27" t="n">
        <f aca="false">COUNTIF('Case Ratings'!M$5:M$64,"ANI")</f>
        <v>2</v>
      </c>
      <c r="G20" s="29" t="n">
        <f aca="false">IFERROR(E20/D20,"")</f>
        <v>0.933333333333333</v>
      </c>
      <c r="H20" s="28" t="str">
        <f aca="false">IF(G20="","Not rated",IF(G20&gt;=$C$7,"Strength","Area Needing Improvement"))</f>
        <v>Strength</v>
      </c>
      <c r="I20" s="30" t="n">
        <v>0.89</v>
      </c>
      <c r="J20" s="31" t="n">
        <f aca="false">IFERROR((G20-I20)*100,"")</f>
        <v>4.33333333333333</v>
      </c>
    </row>
    <row r="21" customFormat="false" ht="15" hidden="false" customHeight="false" outlineLevel="0" collapsed="false">
      <c r="A21" s="27" t="s">
        <v>69</v>
      </c>
      <c r="B21" s="28" t="s">
        <v>129</v>
      </c>
      <c r="C21" s="28" t="str">
        <f aca="false">INDEX('Item Guide'!$C$5:$C$29,MATCH(A21,'Item Guide'!$A$5:$A$29,0))</f>
        <v>Concurrent planning</v>
      </c>
      <c r="D21" s="27" t="n">
        <f aca="false">E21+F21</f>
        <v>19</v>
      </c>
      <c r="E21" s="27" t="n">
        <f aca="false">COUNTIF('Case Ratings'!N$5:N$64,"S")</f>
        <v>11</v>
      </c>
      <c r="F21" s="27" t="n">
        <f aca="false">COUNTIF('Case Ratings'!N$5:N$64,"ANI")</f>
        <v>8</v>
      </c>
      <c r="G21" s="29" t="n">
        <f aca="false">IFERROR(E21/D21,"")</f>
        <v>0.578947368421053</v>
      </c>
      <c r="H21" s="28" t="str">
        <f aca="false">IF(G21="","Not rated",IF(G21&gt;=$C$7,"Strength","Area Needing Improvement"))</f>
        <v>Area Needing Improvement</v>
      </c>
      <c r="I21" s="30" t="n">
        <v>0.52</v>
      </c>
      <c r="J21" s="31" t="n">
        <f aca="false">IFERROR((G21-I21)*100,"")</f>
        <v>5.89473684210526</v>
      </c>
    </row>
    <row r="22" customFormat="false" ht="15" hidden="false" customHeight="false" outlineLevel="0" collapsed="false">
      <c r="A22" s="27" t="s">
        <v>71</v>
      </c>
      <c r="B22" s="28" t="s">
        <v>129</v>
      </c>
      <c r="C22" s="28" t="str">
        <f aca="false">INDEX('Item Guide'!$C$5:$C$29,MATCH(A22,'Item Guide'!$A$5:$A$29,0))</f>
        <v>Efforts toward permanency</v>
      </c>
      <c r="D22" s="27" t="n">
        <f aca="false">E22+F22</f>
        <v>30</v>
      </c>
      <c r="E22" s="27" t="n">
        <f aca="false">COUNTIF('Case Ratings'!O$5:O$64,"S")</f>
        <v>20</v>
      </c>
      <c r="F22" s="27" t="n">
        <f aca="false">COUNTIF('Case Ratings'!O$5:O$64,"ANI")</f>
        <v>10</v>
      </c>
      <c r="G22" s="29" t="n">
        <f aca="false">IFERROR(E22/D22,"")</f>
        <v>0.666666666666667</v>
      </c>
      <c r="H22" s="28" t="str">
        <f aca="false">IF(G22="","Not rated",IF(G22&gt;=$C$7,"Strength","Area Needing Improvement"))</f>
        <v>Area Needing Improvement</v>
      </c>
      <c r="I22" s="30" t="n">
        <v>0.74</v>
      </c>
      <c r="J22" s="31" t="n">
        <f aca="false">IFERROR((G22-I22)*100,"")</f>
        <v>-7.33333333333334</v>
      </c>
    </row>
    <row r="23" customFormat="false" ht="15" hidden="false" customHeight="false" outlineLevel="0" collapsed="false">
      <c r="A23" s="27" t="s">
        <v>73</v>
      </c>
      <c r="B23" s="28" t="s">
        <v>129</v>
      </c>
      <c r="C23" s="28" t="str">
        <f aca="false">INDEX('Item Guide'!$C$5:$C$29,MATCH(A23,'Item Guide'!$A$5:$A$29,0))</f>
        <v>Placement with siblings</v>
      </c>
      <c r="D23" s="27" t="n">
        <f aca="false">E23+F23</f>
        <v>20</v>
      </c>
      <c r="E23" s="27" t="n">
        <f aca="false">COUNTIF('Case Ratings'!P$5:P$64,"S")</f>
        <v>20</v>
      </c>
      <c r="F23" s="27" t="n">
        <f aca="false">COUNTIF('Case Ratings'!P$5:P$64,"ANI")</f>
        <v>0</v>
      </c>
      <c r="G23" s="29" t="n">
        <f aca="false">IFERROR(E23/D23,"")</f>
        <v>1</v>
      </c>
      <c r="H23" s="28" t="str">
        <f aca="false">IF(G23="","Not rated",IF(G23&gt;=$C$7,"Strength","Area Needing Improvement"))</f>
        <v>Strength</v>
      </c>
      <c r="I23" s="30" t="n">
        <v>0.9</v>
      </c>
      <c r="J23" s="31" t="n">
        <f aca="false">IFERROR((G23-I23)*100,"")</f>
        <v>10</v>
      </c>
    </row>
    <row r="24" customFormat="false" ht="15" hidden="false" customHeight="false" outlineLevel="0" collapsed="false">
      <c r="A24" s="27" t="s">
        <v>75</v>
      </c>
      <c r="B24" s="28" t="s">
        <v>129</v>
      </c>
      <c r="C24" s="28" t="str">
        <f aca="false">INDEX('Item Guide'!$C$5:$C$29,MATCH(A24,'Item Guide'!$A$5:$A$29,0))</f>
        <v>Visits with parents and siblings</v>
      </c>
      <c r="D24" s="27" t="n">
        <f aca="false">E24+F24</f>
        <v>29</v>
      </c>
      <c r="E24" s="27" t="n">
        <f aca="false">COUNTIF('Case Ratings'!Q$5:Q$64,"S")</f>
        <v>15</v>
      </c>
      <c r="F24" s="27" t="n">
        <f aca="false">COUNTIF('Case Ratings'!Q$5:Q$64,"ANI")</f>
        <v>14</v>
      </c>
      <c r="G24" s="29" t="n">
        <f aca="false">IFERROR(E24/D24,"")</f>
        <v>0.517241379310345</v>
      </c>
      <c r="H24" s="28" t="str">
        <f aca="false">IF(G24="","Not rated",IF(G24&gt;=$C$7,"Strength","Area Needing Improvement"))</f>
        <v>Area Needing Improvement</v>
      </c>
      <c r="I24" s="30" t="n">
        <v>0.61</v>
      </c>
      <c r="J24" s="31" t="n">
        <f aca="false">IFERROR((G24-I24)*100,"")</f>
        <v>-9.27586206896551</v>
      </c>
    </row>
    <row r="25" customFormat="false" ht="15" hidden="false" customHeight="false" outlineLevel="0" collapsed="false">
      <c r="A25" s="27" t="s">
        <v>77</v>
      </c>
      <c r="B25" s="28" t="s">
        <v>129</v>
      </c>
      <c r="C25" s="28" t="str">
        <f aca="false">INDEX('Item Guide'!$C$5:$C$29,MATCH(A25,'Item Guide'!$A$5:$A$29,0))</f>
        <v>Preserving connections</v>
      </c>
      <c r="D25" s="27" t="n">
        <f aca="false">E25+F25</f>
        <v>30</v>
      </c>
      <c r="E25" s="27" t="n">
        <f aca="false">COUNTIF('Case Ratings'!R$5:R$64,"S")</f>
        <v>25</v>
      </c>
      <c r="F25" s="27" t="n">
        <f aca="false">COUNTIF('Case Ratings'!R$5:R$64,"ANI")</f>
        <v>5</v>
      </c>
      <c r="G25" s="29" t="n">
        <f aca="false">IFERROR(E25/D25,"")</f>
        <v>0.833333333333333</v>
      </c>
      <c r="H25" s="28" t="str">
        <f aca="false">IF(G25="","Not rated",IF(G25&gt;=$C$7,"Strength","Area Needing Improvement"))</f>
        <v>Area Needing Improvement</v>
      </c>
      <c r="I25" s="30" t="n">
        <v>0.84</v>
      </c>
      <c r="J25" s="31" t="n">
        <f aca="false">IFERROR((G25-I25)*100,"")</f>
        <v>-0.66666666666666</v>
      </c>
    </row>
    <row r="26" customFormat="false" ht="15" hidden="false" customHeight="false" outlineLevel="0" collapsed="false">
      <c r="A26" s="27" t="s">
        <v>79</v>
      </c>
      <c r="B26" s="28" t="s">
        <v>129</v>
      </c>
      <c r="C26" s="28" t="str">
        <f aca="false">INDEX('Item Guide'!$C$5:$C$29,MATCH(A26,'Item Guide'!$A$5:$A$29,0))</f>
        <v>Relative placement</v>
      </c>
      <c r="D26" s="27" t="n">
        <f aca="false">E26+F26</f>
        <v>30</v>
      </c>
      <c r="E26" s="27" t="n">
        <f aca="false">COUNTIF('Case Ratings'!S$5:S$64,"S")</f>
        <v>22</v>
      </c>
      <c r="F26" s="27" t="n">
        <f aca="false">COUNTIF('Case Ratings'!S$5:S$64,"ANI")</f>
        <v>8</v>
      </c>
      <c r="G26" s="29" t="n">
        <f aca="false">IFERROR(E26/D26,"")</f>
        <v>0.733333333333333</v>
      </c>
      <c r="H26" s="28" t="str">
        <f aca="false">IF(G26="","Not rated",IF(G26&gt;=$C$7,"Strength","Area Needing Improvement"))</f>
        <v>Area Needing Improvement</v>
      </c>
      <c r="I26" s="30" t="n">
        <v>0.77</v>
      </c>
      <c r="J26" s="31" t="n">
        <f aca="false">IFERROR((G26-I26)*100,"")</f>
        <v>-3.66666666666667</v>
      </c>
    </row>
    <row r="27" customFormat="false" ht="15" hidden="false" customHeight="false" outlineLevel="0" collapsed="false">
      <c r="A27" s="27" t="s">
        <v>83</v>
      </c>
      <c r="B27" s="28" t="s">
        <v>130</v>
      </c>
      <c r="C27" s="28" t="str">
        <f aca="false">INDEX('Item Guide'!$C$5:$C$29,MATCH(A27,'Item Guide'!$A$5:$A$29,0))</f>
        <v>Assessment of child needs</v>
      </c>
      <c r="D27" s="27" t="n">
        <f aca="false">E27+F27</f>
        <v>60</v>
      </c>
      <c r="E27" s="27" t="n">
        <f aca="false">COUNTIF('Case Ratings'!T$5:T$64,"S")</f>
        <v>47</v>
      </c>
      <c r="F27" s="27" t="n">
        <f aca="false">COUNTIF('Case Ratings'!T$5:T$64,"ANI")</f>
        <v>13</v>
      </c>
      <c r="G27" s="29" t="n">
        <f aca="false">IFERROR(E27/D27,"")</f>
        <v>0.783333333333333</v>
      </c>
      <c r="H27" s="28" t="str">
        <f aca="false">IF(G27="","Not rated",IF(G27&gt;=$C$7,"Strength","Area Needing Improvement"))</f>
        <v>Area Needing Improvement</v>
      </c>
      <c r="I27" s="30" t="n">
        <v>0.81</v>
      </c>
      <c r="J27" s="31" t="n">
        <f aca="false">IFERROR((G27-I27)*100,"")</f>
        <v>-2.66666666666667</v>
      </c>
    </row>
    <row r="28" customFormat="false" ht="15" hidden="false" customHeight="false" outlineLevel="0" collapsed="false">
      <c r="A28" s="27" t="s">
        <v>85</v>
      </c>
      <c r="B28" s="28" t="s">
        <v>130</v>
      </c>
      <c r="C28" s="28" t="str">
        <f aca="false">INDEX('Item Guide'!$C$5:$C$29,MATCH(A28,'Item Guide'!$A$5:$A$29,0))</f>
        <v>Assessment of parent needs</v>
      </c>
      <c r="D28" s="27" t="n">
        <f aca="false">E28+F28</f>
        <v>58</v>
      </c>
      <c r="E28" s="27" t="n">
        <f aca="false">COUNTIF('Case Ratings'!U$5:U$64,"S")</f>
        <v>31</v>
      </c>
      <c r="F28" s="27" t="n">
        <f aca="false">COUNTIF('Case Ratings'!U$5:U$64,"ANI")</f>
        <v>27</v>
      </c>
      <c r="G28" s="29" t="n">
        <f aca="false">IFERROR(E28/D28,"")</f>
        <v>0.53448275862069</v>
      </c>
      <c r="H28" s="28" t="str">
        <f aca="false">IF(G28="","Not rated",IF(G28&gt;=$C$7,"Strength","Area Needing Improvement"))</f>
        <v>Area Needing Improvement</v>
      </c>
      <c r="I28" s="30" t="n">
        <v>0.58</v>
      </c>
      <c r="J28" s="31" t="n">
        <f aca="false">IFERROR((G28-I28)*100,"")</f>
        <v>-4.55172413793104</v>
      </c>
    </row>
    <row r="29" customFormat="false" ht="15" hidden="false" customHeight="false" outlineLevel="0" collapsed="false">
      <c r="A29" s="27" t="s">
        <v>87</v>
      </c>
      <c r="B29" s="28" t="s">
        <v>130</v>
      </c>
      <c r="C29" s="28" t="str">
        <f aca="false">INDEX('Item Guide'!$C$5:$C$29,MATCH(A29,'Item Guide'!$A$5:$A$29,0))</f>
        <v>Support for foster parents</v>
      </c>
      <c r="D29" s="27" t="n">
        <f aca="false">E29+F29</f>
        <v>30</v>
      </c>
      <c r="E29" s="27" t="n">
        <f aca="false">COUNTIF('Case Ratings'!V$5:V$64,"S")</f>
        <v>22</v>
      </c>
      <c r="F29" s="27" t="n">
        <f aca="false">COUNTIF('Case Ratings'!V$5:V$64,"ANI")</f>
        <v>8</v>
      </c>
      <c r="G29" s="29" t="n">
        <f aca="false">IFERROR(E29/D29,"")</f>
        <v>0.733333333333333</v>
      </c>
      <c r="H29" s="28" t="str">
        <f aca="false">IF(G29="","Not rated",IF(G29&gt;=$C$7,"Strength","Area Needing Improvement"))</f>
        <v>Area Needing Improvement</v>
      </c>
      <c r="I29" s="30" t="n">
        <v>0.84</v>
      </c>
      <c r="J29" s="31" t="n">
        <f aca="false">IFERROR((G29-I29)*100,"")</f>
        <v>-10.6666666666667</v>
      </c>
    </row>
    <row r="30" customFormat="false" ht="15" hidden="false" customHeight="false" outlineLevel="0" collapsed="false">
      <c r="A30" s="27" t="s">
        <v>89</v>
      </c>
      <c r="B30" s="28" t="s">
        <v>130</v>
      </c>
      <c r="C30" s="28" t="str">
        <f aca="false">INDEX('Item Guide'!$C$5:$C$29,MATCH(A30,'Item Guide'!$A$5:$A$29,0))</f>
        <v>Family involvement in case planning</v>
      </c>
      <c r="D30" s="27" t="n">
        <f aca="false">E30+F30</f>
        <v>48</v>
      </c>
      <c r="E30" s="27" t="n">
        <f aca="false">COUNTIF('Case Ratings'!W$5:W$64,"S")</f>
        <v>28</v>
      </c>
      <c r="F30" s="27" t="n">
        <f aca="false">COUNTIF('Case Ratings'!W$5:W$64,"ANI")</f>
        <v>20</v>
      </c>
      <c r="G30" s="29" t="n">
        <f aca="false">IFERROR(E30/D30,"")</f>
        <v>0.583333333333333</v>
      </c>
      <c r="H30" s="28" t="str">
        <f aca="false">IF(G30="","Not rated",IF(G30&gt;=$C$7,"Strength","Area Needing Improvement"))</f>
        <v>Area Needing Improvement</v>
      </c>
      <c r="I30" s="30" t="n">
        <v>0.63</v>
      </c>
      <c r="J30" s="31" t="n">
        <f aca="false">IFERROR((G30-I30)*100,"")</f>
        <v>-4.66666666666666</v>
      </c>
    </row>
    <row r="31" customFormat="false" ht="15" hidden="false" customHeight="false" outlineLevel="0" collapsed="false">
      <c r="A31" s="27" t="s">
        <v>91</v>
      </c>
      <c r="B31" s="28" t="s">
        <v>130</v>
      </c>
      <c r="C31" s="28" t="str">
        <f aca="false">INDEX('Item Guide'!$C$5:$C$29,MATCH(A31,'Item Guide'!$A$5:$A$29,0))</f>
        <v>Caseworker visits with child</v>
      </c>
      <c r="D31" s="27" t="n">
        <f aca="false">E31+F31</f>
        <v>48</v>
      </c>
      <c r="E31" s="27" t="n">
        <f aca="false">COUNTIF('Case Ratings'!X$5:X$64,"S")</f>
        <v>36</v>
      </c>
      <c r="F31" s="27" t="n">
        <f aca="false">COUNTIF('Case Ratings'!X$5:X$64,"ANI")</f>
        <v>12</v>
      </c>
      <c r="G31" s="29" t="n">
        <f aca="false">IFERROR(E31/D31,"")</f>
        <v>0.75</v>
      </c>
      <c r="H31" s="28" t="str">
        <f aca="false">IF(G31="","Not rated",IF(G31&gt;=$C$7,"Strength","Area Needing Improvement"))</f>
        <v>Area Needing Improvement</v>
      </c>
      <c r="I31" s="30" t="n">
        <v>0.69</v>
      </c>
      <c r="J31" s="31" t="n">
        <f aca="false">IFERROR((G31-I31)*100,"")</f>
        <v>6.00000000000001</v>
      </c>
    </row>
    <row r="32" customFormat="false" ht="15" hidden="false" customHeight="false" outlineLevel="0" collapsed="false">
      <c r="A32" s="27" t="s">
        <v>93</v>
      </c>
      <c r="B32" s="28" t="s">
        <v>130</v>
      </c>
      <c r="C32" s="28" t="str">
        <f aca="false">INDEX('Item Guide'!$C$5:$C$29,MATCH(A32,'Item Guide'!$A$5:$A$29,0))</f>
        <v>Caseworker visits with parents</v>
      </c>
      <c r="D32" s="27" t="n">
        <f aca="false">E32+F32</f>
        <v>46</v>
      </c>
      <c r="E32" s="27" t="n">
        <f aca="false">COUNTIF('Case Ratings'!Y$5:Y$64,"S")</f>
        <v>29</v>
      </c>
      <c r="F32" s="27" t="n">
        <f aca="false">COUNTIF('Case Ratings'!Y$5:Y$64,"ANI")</f>
        <v>17</v>
      </c>
      <c r="G32" s="29" t="n">
        <f aca="false">IFERROR(E32/D32,"")</f>
        <v>0.630434782608696</v>
      </c>
      <c r="H32" s="28" t="str">
        <f aca="false">IF(G32="","Not rated",IF(G32&gt;=$C$7,"Strength","Area Needing Improvement"))</f>
        <v>Area Needing Improvement</v>
      </c>
      <c r="I32" s="30" t="n">
        <v>0.55</v>
      </c>
      <c r="J32" s="31" t="n">
        <f aca="false">IFERROR((G32-I32)*100,"")</f>
        <v>8.04347826086956</v>
      </c>
    </row>
    <row r="33" customFormat="false" ht="15" hidden="false" customHeight="false" outlineLevel="0" collapsed="false">
      <c r="A33" s="27" t="s">
        <v>95</v>
      </c>
      <c r="B33" s="28" t="s">
        <v>130</v>
      </c>
      <c r="C33" s="28" t="str">
        <f aca="false">INDEX('Item Guide'!$C$5:$C$29,MATCH(A33,'Item Guide'!$A$5:$A$29,0))</f>
        <v>Educational needs</v>
      </c>
      <c r="D33" s="27" t="n">
        <f aca="false">E33+F33</f>
        <v>37</v>
      </c>
      <c r="E33" s="27" t="n">
        <f aca="false">COUNTIF('Case Ratings'!Z$5:Z$64,"S")</f>
        <v>31</v>
      </c>
      <c r="F33" s="27" t="n">
        <f aca="false">COUNTIF('Case Ratings'!Z$5:Z$64,"ANI")</f>
        <v>6</v>
      </c>
      <c r="G33" s="29" t="n">
        <f aca="false">IFERROR(E33/D33,"")</f>
        <v>0.837837837837838</v>
      </c>
      <c r="H33" s="28" t="str">
        <f aca="false">IF(G33="","Not rated",IF(G33&gt;=$C$7,"Strength","Area Needing Improvement"))</f>
        <v>Area Needing Improvement</v>
      </c>
      <c r="I33" s="30" t="n">
        <v>0.87</v>
      </c>
      <c r="J33" s="31" t="n">
        <f aca="false">IFERROR((G33-I33)*100,"")</f>
        <v>-3.21621621621622</v>
      </c>
    </row>
    <row r="34" customFormat="false" ht="15" hidden="false" customHeight="false" outlineLevel="0" collapsed="false">
      <c r="A34" s="27" t="s">
        <v>97</v>
      </c>
      <c r="B34" s="28" t="s">
        <v>130</v>
      </c>
      <c r="C34" s="28" t="str">
        <f aca="false">INDEX('Item Guide'!$C$5:$C$29,MATCH(A34,'Item Guide'!$A$5:$A$29,0))</f>
        <v>Physical and dental health</v>
      </c>
      <c r="D34" s="27" t="n">
        <f aca="false">E34+F34</f>
        <v>38</v>
      </c>
      <c r="E34" s="27" t="n">
        <f aca="false">COUNTIF('Case Ratings'!AA$5:AA$64,"S")</f>
        <v>33</v>
      </c>
      <c r="F34" s="27" t="n">
        <f aca="false">COUNTIF('Case Ratings'!AA$5:AA$64,"ANI")</f>
        <v>5</v>
      </c>
      <c r="G34" s="29" t="n">
        <f aca="false">IFERROR(E34/D34,"")</f>
        <v>0.868421052631579</v>
      </c>
      <c r="H34" s="28" t="str">
        <f aca="false">IF(G34="","Not rated",IF(G34&gt;=$C$7,"Strength","Area Needing Improvement"))</f>
        <v>Area Needing Improvement</v>
      </c>
      <c r="I34" s="30" t="n">
        <v>0.91</v>
      </c>
      <c r="J34" s="31" t="n">
        <f aca="false">IFERROR((G34-I34)*100,"")</f>
        <v>-4.1578947368421</v>
      </c>
    </row>
    <row r="35" customFormat="false" ht="15" hidden="false" customHeight="false" outlineLevel="0" collapsed="false">
      <c r="A35" s="27" t="s">
        <v>99</v>
      </c>
      <c r="B35" s="28" t="s">
        <v>130</v>
      </c>
      <c r="C35" s="28" t="str">
        <f aca="false">INDEX('Item Guide'!$C$5:$C$29,MATCH(A35,'Item Guide'!$A$5:$A$29,0))</f>
        <v>Mental and behavioral health</v>
      </c>
      <c r="D35" s="27" t="n">
        <f aca="false">E35+F35</f>
        <v>26</v>
      </c>
      <c r="E35" s="27" t="n">
        <f aca="false">COUNTIF('Case Ratings'!AB$5:AB$64,"S")</f>
        <v>19</v>
      </c>
      <c r="F35" s="27" t="n">
        <f aca="false">COUNTIF('Case Ratings'!AB$5:AB$64,"ANI")</f>
        <v>7</v>
      </c>
      <c r="G35" s="29" t="n">
        <f aca="false">IFERROR(E35/D35,"")</f>
        <v>0.730769230769231</v>
      </c>
      <c r="H35" s="28" t="str">
        <f aca="false">IF(G35="","Not rated",IF(G35&gt;=$C$7,"Strength","Area Needing Improvement"))</f>
        <v>Area Needing Improvement</v>
      </c>
      <c r="I35" s="30" t="n">
        <v>0.75</v>
      </c>
      <c r="J35" s="31" t="n">
        <f aca="false">IFERROR((G35-I35)*100,"")</f>
        <v>-1.92307692307693</v>
      </c>
    </row>
    <row r="36" customFormat="false" ht="15" hidden="false" customHeight="false" outlineLevel="0" collapsed="false">
      <c r="A36" s="27" t="s">
        <v>103</v>
      </c>
      <c r="B36" s="28" t="s">
        <v>131</v>
      </c>
      <c r="C36" s="28" t="str">
        <f aca="false">INDEX('Item Guide'!$C$5:$C$29,MATCH(A36,'Item Guide'!$A$5:$A$29,0))</f>
        <v>Case plan timeliness</v>
      </c>
      <c r="D36" s="27" t="n">
        <f aca="false">E36+F36</f>
        <v>48</v>
      </c>
      <c r="E36" s="27" t="n">
        <f aca="false">COUNTIF('Case Ratings'!AC$5:AC$64,"S")</f>
        <v>34</v>
      </c>
      <c r="F36" s="27" t="n">
        <f aca="false">COUNTIF('Case Ratings'!AC$5:AC$64,"ANI")</f>
        <v>14</v>
      </c>
      <c r="G36" s="29" t="n">
        <f aca="false">IFERROR(E36/D36,"")</f>
        <v>0.708333333333333</v>
      </c>
      <c r="H36" s="28" t="str">
        <f aca="false">IF(G36="","Not rated",IF(G36&gt;=$C$7,"Strength","Area Needing Improvement"))</f>
        <v>Area Needing Improvement</v>
      </c>
      <c r="I36" s="30" t="n">
        <v>0.81</v>
      </c>
      <c r="J36" s="31" t="n">
        <f aca="false">IFERROR((G36-I36)*100,"")</f>
        <v>-10.1666666666667</v>
      </c>
    </row>
    <row r="37" customFormat="false" ht="15" hidden="false" customHeight="false" outlineLevel="0" collapsed="false">
      <c r="A37" s="27" t="s">
        <v>105</v>
      </c>
      <c r="B37" s="28" t="s">
        <v>131</v>
      </c>
      <c r="C37" s="28" t="str">
        <f aca="false">INDEX('Item Guide'!$C$5:$C$29,MATCH(A37,'Item Guide'!$A$5:$A$29,0))</f>
        <v>Supervisory review</v>
      </c>
      <c r="D37" s="27" t="n">
        <f aca="false">E37+F37</f>
        <v>60</v>
      </c>
      <c r="E37" s="27" t="n">
        <f aca="false">COUNTIF('Case Ratings'!AD$5:AD$64,"S")</f>
        <v>58</v>
      </c>
      <c r="F37" s="27" t="n">
        <f aca="false">COUNTIF('Case Ratings'!AD$5:AD$64,"ANI")</f>
        <v>2</v>
      </c>
      <c r="G37" s="29" t="n">
        <f aca="false">IFERROR(E37/D37,"")</f>
        <v>0.966666666666667</v>
      </c>
      <c r="H37" s="28" t="str">
        <f aca="false">IF(G37="","Not rated",IF(G37&gt;=$C$7,"Strength","Area Needing Improvement"))</f>
        <v>Strength</v>
      </c>
      <c r="I37" s="30" t="n">
        <v>0.86</v>
      </c>
      <c r="J37" s="31" t="n">
        <f aca="false">IFERROR((G37-I37)*100,"")</f>
        <v>10.6666666666667</v>
      </c>
    </row>
    <row r="40" customFormat="false" ht="15" hidden="false" customHeight="false" outlineLevel="0" collapsed="false">
      <c r="A40" s="25" t="s">
        <v>132</v>
      </c>
    </row>
    <row r="41" customFormat="false" ht="30" hidden="false" customHeight="true" outlineLevel="0" collapsed="false">
      <c r="A41" s="32" t="s">
        <v>120</v>
      </c>
      <c r="B41" s="26"/>
      <c r="C41" s="26" t="s">
        <v>122</v>
      </c>
      <c r="D41" s="26" t="s">
        <v>133</v>
      </c>
      <c r="E41" s="26" t="s">
        <v>134</v>
      </c>
      <c r="F41" s="26" t="s">
        <v>135</v>
      </c>
      <c r="G41" s="26" t="s">
        <v>136</v>
      </c>
    </row>
    <row r="42" customFormat="false" ht="15" hidden="false" customHeight="false" outlineLevel="0" collapsed="false">
      <c r="A42" s="33" t="s">
        <v>128</v>
      </c>
      <c r="B42" s="33"/>
      <c r="C42" s="34" t="n">
        <f aca="false">D42+E42+F42</f>
        <v>60</v>
      </c>
      <c r="D42" s="34" t="n">
        <f aca="false">COUNTIF('Case Ratings'!$AE$5:$AE$64,"Substantially Achieved")</f>
        <v>41</v>
      </c>
      <c r="E42" s="34" t="n">
        <f aca="false">COUNTIF('Case Ratings'!$AE$5:$AE$64,"Partially Achieved")</f>
        <v>15</v>
      </c>
      <c r="F42" s="34" t="n">
        <f aca="false">COUNTIF('Case Ratings'!$AE$5:$AE$64,"Not Achieved")</f>
        <v>4</v>
      </c>
      <c r="G42" s="35" t="n">
        <f aca="false">IFERROR(D42/C42,"")</f>
        <v>0.683333333333333</v>
      </c>
    </row>
    <row r="43" customFormat="false" ht="15" hidden="false" customHeight="false" outlineLevel="0" collapsed="false">
      <c r="A43" s="33" t="s">
        <v>129</v>
      </c>
      <c r="B43" s="33"/>
      <c r="C43" s="34" t="n">
        <f aca="false">D43+E43+F43</f>
        <v>30</v>
      </c>
      <c r="D43" s="34" t="n">
        <f aca="false">COUNTIF('Case Ratings'!$AF$5:$AF$64,"Substantially Achieved")</f>
        <v>5</v>
      </c>
      <c r="E43" s="34" t="n">
        <f aca="false">COUNTIF('Case Ratings'!$AF$5:$AF$64,"Partially Achieved")</f>
        <v>25</v>
      </c>
      <c r="F43" s="34" t="n">
        <f aca="false">COUNTIF('Case Ratings'!$AF$5:$AF$64,"Not Achieved")</f>
        <v>0</v>
      </c>
      <c r="G43" s="35" t="n">
        <f aca="false">IFERROR(D43/C43,"")</f>
        <v>0.166666666666667</v>
      </c>
    </row>
    <row r="44" customFormat="false" ht="15" hidden="false" customHeight="false" outlineLevel="0" collapsed="false">
      <c r="A44" s="33" t="s">
        <v>130</v>
      </c>
      <c r="B44" s="33"/>
      <c r="C44" s="34" t="n">
        <f aca="false">D44+E44+F44</f>
        <v>60</v>
      </c>
      <c r="D44" s="34" t="n">
        <f aca="false">COUNTIF('Case Ratings'!$AG$5:$AG$64,"Substantially Achieved")</f>
        <v>15</v>
      </c>
      <c r="E44" s="34" t="n">
        <f aca="false">COUNTIF('Case Ratings'!$AG$5:$AG$64,"Partially Achieved")</f>
        <v>44</v>
      </c>
      <c r="F44" s="34" t="n">
        <f aca="false">COUNTIF('Case Ratings'!$AG$5:$AG$64,"Not Achieved")</f>
        <v>1</v>
      </c>
      <c r="G44" s="35" t="n">
        <f aca="false">IFERROR(D44/C44,"")</f>
        <v>0.25</v>
      </c>
    </row>
    <row r="45" customFormat="false" ht="15" hidden="false" customHeight="false" outlineLevel="0" collapsed="false">
      <c r="A45" s="33" t="s">
        <v>131</v>
      </c>
      <c r="B45" s="33"/>
      <c r="C45" s="34" t="n">
        <f aca="false">D45+E45+F45</f>
        <v>60</v>
      </c>
      <c r="D45" s="34" t="n">
        <f aca="false">COUNTIF('Case Ratings'!$AH$5:$AH$64,"Substantially Achieved")</f>
        <v>46</v>
      </c>
      <c r="E45" s="34" t="n">
        <f aca="false">COUNTIF('Case Ratings'!$AH$5:$AH$64,"Partially Achieved")</f>
        <v>12</v>
      </c>
      <c r="F45" s="34" t="n">
        <f aca="false">COUNTIF('Case Ratings'!$AH$5:$AH$64,"Not Achieved")</f>
        <v>2</v>
      </c>
      <c r="G45" s="35" t="n">
        <f aca="false">IFERROR(D45/C45,"")</f>
        <v>0.766666666666667</v>
      </c>
    </row>
    <row r="48" customFormat="false" ht="15" hidden="false" customHeight="false" outlineLevel="0" collapsed="false">
      <c r="A48" s="25" t="s">
        <v>137</v>
      </c>
    </row>
    <row r="49" customFormat="false" ht="30" hidden="false" customHeight="true" outlineLevel="0" collapsed="false">
      <c r="A49" s="32" t="s">
        <v>34</v>
      </c>
      <c r="B49" s="26"/>
      <c r="C49" s="26" t="s">
        <v>138</v>
      </c>
      <c r="D49" s="26" t="s">
        <v>139</v>
      </c>
      <c r="E49" s="26" t="s">
        <v>140</v>
      </c>
      <c r="F49" s="26" t="s">
        <v>141</v>
      </c>
      <c r="G49" s="26" t="s">
        <v>124</v>
      </c>
    </row>
    <row r="50" customFormat="false" ht="15" hidden="false" customHeight="false" outlineLevel="0" collapsed="false">
      <c r="A50" s="33" t="s">
        <v>35</v>
      </c>
      <c r="B50" s="33"/>
      <c r="C50" s="34" t="n">
        <f aca="false">COUNTIF('Case Ratings'!$C$5:$C$64,A50)</f>
        <v>30</v>
      </c>
      <c r="D50" s="34" t="n">
        <f aca="false">E50+F50</f>
        <v>597</v>
      </c>
      <c r="E50" s="34" t="n">
        <f aca="false">SUMPRODUCT(('Case Ratings'!$C$5:$C$64=A50)*('Case Ratings'!$F$5:$AD$64="S"))</f>
        <v>442</v>
      </c>
      <c r="F50" s="34" t="n">
        <f aca="false">SUMPRODUCT(('Case Ratings'!$C$5:$C$64=A50)*('Case Ratings'!$F$5:$AD$64="ANI"))</f>
        <v>155</v>
      </c>
      <c r="G50" s="35" t="n">
        <f aca="false">IFERROR(E50/D50,"")</f>
        <v>0.74036850921273</v>
      </c>
    </row>
    <row r="51" customFormat="false" ht="15" hidden="false" customHeight="false" outlineLevel="0" collapsed="false">
      <c r="A51" s="33" t="s">
        <v>142</v>
      </c>
      <c r="B51" s="33"/>
      <c r="C51" s="34" t="n">
        <f aca="false">COUNTIF('Case Ratings'!$C$5:$C$64,A51)</f>
        <v>18</v>
      </c>
      <c r="D51" s="34" t="n">
        <f aca="false">E51+F51</f>
        <v>226</v>
      </c>
      <c r="E51" s="34" t="n">
        <f aca="false">SUMPRODUCT(('Case Ratings'!$C$5:$C$64=A51)*('Case Ratings'!$F$5:$AD$64="S"))</f>
        <v>178</v>
      </c>
      <c r="F51" s="34" t="n">
        <f aca="false">SUMPRODUCT(('Case Ratings'!$C$5:$C$64=A51)*('Case Ratings'!$F$5:$AD$64="ANI"))</f>
        <v>48</v>
      </c>
      <c r="G51" s="35" t="n">
        <f aca="false">IFERROR(E51/D51,"")</f>
        <v>0.787610619469027</v>
      </c>
    </row>
    <row r="52" customFormat="false" ht="15" hidden="false" customHeight="false" outlineLevel="0" collapsed="false">
      <c r="A52" s="33" t="s">
        <v>143</v>
      </c>
      <c r="B52" s="33"/>
      <c r="C52" s="34" t="n">
        <f aca="false">COUNTIF('Case Ratings'!$C$5:$C$64,A52)</f>
        <v>12</v>
      </c>
      <c r="D52" s="34" t="n">
        <f aca="false">E52+F52</f>
        <v>93</v>
      </c>
      <c r="E52" s="34" t="n">
        <f aca="false">SUMPRODUCT(('Case Ratings'!$C$5:$C$64=A52)*('Case Ratings'!$F$5:$AD$64="S"))</f>
        <v>83</v>
      </c>
      <c r="F52" s="34" t="n">
        <f aca="false">SUMPRODUCT(('Case Ratings'!$C$5:$C$64=A52)*('Case Ratings'!$F$5:$AD$64="ANI"))</f>
        <v>10</v>
      </c>
      <c r="G52" s="35" t="n">
        <f aca="false">IFERROR(E52/D52,"")</f>
        <v>0.89247311827957</v>
      </c>
    </row>
    <row r="55" customFormat="false" ht="15" hidden="false" customHeight="false" outlineLevel="0" collapsed="false">
      <c r="A55" s="25" t="s">
        <v>144</v>
      </c>
    </row>
    <row r="56" customFormat="false" ht="30" hidden="false" customHeight="true" outlineLevel="0" collapsed="false">
      <c r="A56" s="32" t="s">
        <v>37</v>
      </c>
      <c r="B56" s="26"/>
      <c r="C56" s="26" t="s">
        <v>138</v>
      </c>
      <c r="D56" s="26" t="s">
        <v>139</v>
      </c>
      <c r="E56" s="26" t="s">
        <v>140</v>
      </c>
      <c r="F56" s="26" t="s">
        <v>141</v>
      </c>
      <c r="G56" s="26" t="s">
        <v>124</v>
      </c>
    </row>
    <row r="57" customFormat="false" ht="15" hidden="false" customHeight="false" outlineLevel="0" collapsed="false">
      <c r="A57" s="33" t="s">
        <v>145</v>
      </c>
      <c r="B57" s="33"/>
      <c r="C57" s="34" t="n">
        <f aca="false">COUNTIF('Case Ratings'!$D$5:$D$64,A57)</f>
        <v>15</v>
      </c>
      <c r="D57" s="34" t="n">
        <f aca="false">E57+F57</f>
        <v>295</v>
      </c>
      <c r="E57" s="34" t="n">
        <f aca="false">SUMPRODUCT(('Case Ratings'!$D$5:$D$64=A57)*('Case Ratings'!$F$5:$AD$64="S"))</f>
        <v>244</v>
      </c>
      <c r="F57" s="34" t="n">
        <f aca="false">SUMPRODUCT(('Case Ratings'!$D$5:$D$64=A57)*('Case Ratings'!$F$5:$AD$64="ANI"))</f>
        <v>51</v>
      </c>
      <c r="G57" s="35" t="n">
        <f aca="false">IFERROR(E57/D57,"")</f>
        <v>0.827118644067797</v>
      </c>
    </row>
    <row r="58" customFormat="false" ht="15" hidden="false" customHeight="false" outlineLevel="0" collapsed="false">
      <c r="A58" s="33" t="s">
        <v>38</v>
      </c>
      <c r="B58" s="33"/>
      <c r="C58" s="34" t="n">
        <f aca="false">COUNTIF('Case Ratings'!$D$5:$D$64,A58)</f>
        <v>15</v>
      </c>
      <c r="D58" s="34" t="n">
        <f aca="false">E58+F58</f>
        <v>302</v>
      </c>
      <c r="E58" s="34" t="n">
        <f aca="false">SUMPRODUCT(('Case Ratings'!$D$5:$D$64=A58)*('Case Ratings'!$F$5:$AD$64="S"))</f>
        <v>198</v>
      </c>
      <c r="F58" s="34" t="n">
        <f aca="false">SUMPRODUCT(('Case Ratings'!$D$5:$D$64=A58)*('Case Ratings'!$F$5:$AD$64="ANI"))</f>
        <v>104</v>
      </c>
      <c r="G58" s="35" t="n">
        <f aca="false">IFERROR(E58/D58,"")</f>
        <v>0.655629139072848</v>
      </c>
    </row>
    <row r="59" customFormat="false" ht="15" hidden="false" customHeight="false" outlineLevel="0" collapsed="false">
      <c r="A59" s="33" t="s">
        <v>146</v>
      </c>
      <c r="B59" s="33"/>
      <c r="C59" s="34" t="n">
        <f aca="false">COUNTIF('Case Ratings'!$D$5:$D$64,A59)</f>
        <v>18</v>
      </c>
      <c r="D59" s="34" t="n">
        <f aca="false">E59+F59</f>
        <v>226</v>
      </c>
      <c r="E59" s="34" t="n">
        <f aca="false">SUMPRODUCT(('Case Ratings'!$D$5:$D$64=A59)*('Case Ratings'!$F$5:$AD$64="S"))</f>
        <v>178</v>
      </c>
      <c r="F59" s="34" t="n">
        <f aca="false">SUMPRODUCT(('Case Ratings'!$D$5:$D$64=A59)*('Case Ratings'!$F$5:$AD$64="ANI"))</f>
        <v>48</v>
      </c>
      <c r="G59" s="35" t="n">
        <f aca="false">IFERROR(E59/D59,"")</f>
        <v>0.787610619469027</v>
      </c>
    </row>
    <row r="60" customFormat="false" ht="15" hidden="false" customHeight="false" outlineLevel="0" collapsed="false">
      <c r="A60" s="33" t="s">
        <v>147</v>
      </c>
      <c r="B60" s="33"/>
      <c r="C60" s="34" t="n">
        <f aca="false">COUNTIF('Case Ratings'!$D$5:$D$64,A60)</f>
        <v>12</v>
      </c>
      <c r="D60" s="34" t="n">
        <f aca="false">E60+F60</f>
        <v>93</v>
      </c>
      <c r="E60" s="34" t="n">
        <f aca="false">SUMPRODUCT(('Case Ratings'!$D$5:$D$64=A60)*('Case Ratings'!$F$5:$AD$64="S"))</f>
        <v>83</v>
      </c>
      <c r="F60" s="34" t="n">
        <f aca="false">SUMPRODUCT(('Case Ratings'!$D$5:$D$64=A60)*('Case Ratings'!$F$5:$AD$64="ANI"))</f>
        <v>10</v>
      </c>
      <c r="G60" s="35" t="n">
        <f aca="false">IFERROR(E60/D60,"")</f>
        <v>0.89247311827957</v>
      </c>
    </row>
    <row r="61" customFormat="false" ht="15" hidden="false" customHeight="false" outlineLevel="0" collapsed="false">
      <c r="A61" s="19" t="s">
        <v>148</v>
      </c>
      <c r="C61" s="36" t="n">
        <f aca="false">SUM(C57:C60)</f>
        <v>60</v>
      </c>
      <c r="D61" s="36" t="n">
        <f aca="false">SUM(D57:D60)</f>
        <v>916</v>
      </c>
      <c r="E61" s="36" t="n">
        <f aca="false">SUM(E57:E60)</f>
        <v>703</v>
      </c>
      <c r="F61" s="36" t="n">
        <f aca="false">SUM(F57:F60)</f>
        <v>213</v>
      </c>
      <c r="G61" s="37" t="n">
        <f aca="false">IFERROR(E61/D61,"")</f>
        <v>0.767467248908297</v>
      </c>
    </row>
  </sheetData>
  <conditionalFormatting sqref="H13:H37">
    <cfRule type="cellIs" priority="2" operator="equal" aboveAverage="0" equalAverage="0" bottom="0" percent="0" rank="0" text="" dxfId="0">
      <formula>"Area Needing Improvement"</formula>
    </cfRule>
    <cfRule type="cellIs" priority="3" operator="equal" aboveAverage="0" equalAverage="0" bottom="0" percent="0" rank="0" text="" dxfId="1">
      <formula>"Strength"</formula>
    </cfRule>
  </conditionalFormatting>
  <conditionalFormatting sqref="G13:G37">
    <cfRule type="dataBar" priority="4">
      <dataBar showValue="1" minLength="10" maxLength="90">
        <cfvo type="num" val="0"/>
        <cfvo type="num" val="1"/>
        <color rgb="FF7FB3A1"/>
      </dataBar>
      <extLst>
        <ext xmlns:x14="http://schemas.microsoft.com/office/spreadsheetml/2009/9/main" uri="{B025F937-C7B1-47D3-B67F-A62EFF666E3E}">
          <x14:id>{F0877725-AB2B-415F-AE36-ABDCA8A66029}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877725-AB2B-415F-AE36-ABDCA8A66029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B3A1"/>
              <x14:axisColor rgb="FF000000"/>
            </x14:dataBar>
          </x14:cfRule>
          <xm:sqref>G13:G37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55"/>
    <col collapsed="false" customWidth="true" hidden="false" outlineLevel="0" max="5" min="5" style="0" width="60"/>
    <col collapsed="false" customWidth="true" hidden="false" outlineLevel="0" max="6" min="6" style="0" width="32"/>
  </cols>
  <sheetData>
    <row r="1" customFormat="false" ht="17.35" hidden="false" customHeight="false" outlineLevel="0" collapsed="false">
      <c r="A1" s="38" t="s">
        <v>7</v>
      </c>
    </row>
    <row r="2" customFormat="false" ht="15" hidden="false" customHeight="false" outlineLevel="0" collapsed="false">
      <c r="A2" s="9" t="s">
        <v>2</v>
      </c>
    </row>
    <row r="4" customFormat="false" ht="15" hidden="false" customHeight="false" outlineLevel="0" collapsed="false">
      <c r="A4" s="39" t="s">
        <v>43</v>
      </c>
      <c r="B4" s="39" t="s">
        <v>120</v>
      </c>
      <c r="C4" s="39" t="s">
        <v>149</v>
      </c>
      <c r="D4" s="39" t="s">
        <v>44</v>
      </c>
      <c r="E4" s="39" t="s">
        <v>45</v>
      </c>
      <c r="F4" s="39" t="s">
        <v>150</v>
      </c>
    </row>
    <row r="5" customFormat="false" ht="23.85" hidden="false" customHeight="false" outlineLevel="0" collapsed="false">
      <c r="A5" s="40" t="s">
        <v>48</v>
      </c>
      <c r="B5" s="40" t="s">
        <v>128</v>
      </c>
      <c r="C5" s="40" t="s">
        <v>151</v>
      </c>
      <c r="D5" s="40" t="s">
        <v>152</v>
      </c>
      <c r="E5" s="40" t="s">
        <v>153</v>
      </c>
      <c r="F5" s="40" t="s">
        <v>154</v>
      </c>
    </row>
    <row r="6" customFormat="false" ht="23.85" hidden="false" customHeight="false" outlineLevel="0" collapsed="false">
      <c r="A6" s="40" t="s">
        <v>51</v>
      </c>
      <c r="B6" s="40" t="s">
        <v>128</v>
      </c>
      <c r="C6" s="40" t="s">
        <v>155</v>
      </c>
      <c r="D6" s="40" t="s">
        <v>156</v>
      </c>
      <c r="E6" s="40" t="s">
        <v>157</v>
      </c>
      <c r="F6" s="40" t="s">
        <v>154</v>
      </c>
    </row>
    <row r="7" customFormat="false" ht="23.85" hidden="false" customHeight="false" outlineLevel="0" collapsed="false">
      <c r="A7" s="40" t="s">
        <v>53</v>
      </c>
      <c r="B7" s="40" t="s">
        <v>128</v>
      </c>
      <c r="C7" s="40" t="s">
        <v>158</v>
      </c>
      <c r="D7" s="40" t="s">
        <v>159</v>
      </c>
      <c r="E7" s="40" t="s">
        <v>160</v>
      </c>
      <c r="F7" s="40" t="s">
        <v>154</v>
      </c>
    </row>
    <row r="8" customFormat="false" ht="23.85" hidden="false" customHeight="false" outlineLevel="0" collapsed="false">
      <c r="A8" s="40" t="s">
        <v>55</v>
      </c>
      <c r="B8" s="40" t="s">
        <v>128</v>
      </c>
      <c r="C8" s="40" t="s">
        <v>161</v>
      </c>
      <c r="D8" s="40" t="s">
        <v>162</v>
      </c>
      <c r="E8" s="40" t="s">
        <v>163</v>
      </c>
      <c r="F8" s="40" t="s">
        <v>154</v>
      </c>
    </row>
    <row r="9" customFormat="false" ht="35.05" hidden="false" customHeight="false" outlineLevel="0" collapsed="false">
      <c r="A9" s="40" t="s">
        <v>57</v>
      </c>
      <c r="B9" s="40" t="s">
        <v>128</v>
      </c>
      <c r="C9" s="40" t="s">
        <v>164</v>
      </c>
      <c r="D9" s="40" t="s">
        <v>165</v>
      </c>
      <c r="E9" s="40" t="s">
        <v>166</v>
      </c>
      <c r="F9" s="40" t="s">
        <v>167</v>
      </c>
    </row>
    <row r="10" customFormat="false" ht="23.85" hidden="false" customHeight="false" outlineLevel="0" collapsed="false">
      <c r="A10" s="40" t="s">
        <v>60</v>
      </c>
      <c r="B10" s="40" t="s">
        <v>128</v>
      </c>
      <c r="C10" s="40" t="s">
        <v>168</v>
      </c>
      <c r="D10" s="40" t="s">
        <v>169</v>
      </c>
      <c r="E10" s="40" t="s">
        <v>170</v>
      </c>
      <c r="F10" s="40" t="s">
        <v>171</v>
      </c>
    </row>
    <row r="11" customFormat="false" ht="23.85" hidden="false" customHeight="false" outlineLevel="0" collapsed="false">
      <c r="A11" s="40" t="s">
        <v>64</v>
      </c>
      <c r="B11" s="40" t="s">
        <v>129</v>
      </c>
      <c r="C11" s="40" t="s">
        <v>172</v>
      </c>
      <c r="D11" s="40" t="s">
        <v>173</v>
      </c>
      <c r="E11" s="40" t="s">
        <v>174</v>
      </c>
      <c r="F11" s="40" t="s">
        <v>35</v>
      </c>
    </row>
    <row r="12" customFormat="false" ht="23.85" hidden="false" customHeight="false" outlineLevel="0" collapsed="false">
      <c r="A12" s="40" t="s">
        <v>66</v>
      </c>
      <c r="B12" s="40" t="s">
        <v>129</v>
      </c>
      <c r="C12" s="40" t="s">
        <v>175</v>
      </c>
      <c r="D12" s="40" t="s">
        <v>176</v>
      </c>
      <c r="E12" s="40" t="s">
        <v>177</v>
      </c>
      <c r="F12" s="40" t="s">
        <v>35</v>
      </c>
    </row>
    <row r="13" customFormat="false" ht="23.85" hidden="false" customHeight="false" outlineLevel="0" collapsed="false">
      <c r="A13" s="40" t="s">
        <v>69</v>
      </c>
      <c r="B13" s="40" t="s">
        <v>129</v>
      </c>
      <c r="C13" s="40" t="s">
        <v>178</v>
      </c>
      <c r="D13" s="40" t="s">
        <v>179</v>
      </c>
      <c r="E13" s="40" t="s">
        <v>180</v>
      </c>
      <c r="F13" s="40" t="s">
        <v>181</v>
      </c>
    </row>
    <row r="14" customFormat="false" ht="23.85" hidden="false" customHeight="false" outlineLevel="0" collapsed="false">
      <c r="A14" s="40" t="s">
        <v>71</v>
      </c>
      <c r="B14" s="40" t="s">
        <v>129</v>
      </c>
      <c r="C14" s="40" t="s">
        <v>182</v>
      </c>
      <c r="D14" s="40" t="s">
        <v>183</v>
      </c>
      <c r="E14" s="40" t="s">
        <v>184</v>
      </c>
      <c r="F14" s="40" t="s">
        <v>35</v>
      </c>
    </row>
    <row r="15" customFormat="false" ht="23.85" hidden="false" customHeight="false" outlineLevel="0" collapsed="false">
      <c r="A15" s="40" t="s">
        <v>73</v>
      </c>
      <c r="B15" s="40" t="s">
        <v>129</v>
      </c>
      <c r="C15" s="40" t="s">
        <v>185</v>
      </c>
      <c r="D15" s="40" t="s">
        <v>186</v>
      </c>
      <c r="E15" s="40" t="s">
        <v>187</v>
      </c>
      <c r="F15" s="40" t="s">
        <v>188</v>
      </c>
    </row>
    <row r="16" customFormat="false" ht="23.85" hidden="false" customHeight="false" outlineLevel="0" collapsed="false">
      <c r="A16" s="40" t="s">
        <v>75</v>
      </c>
      <c r="B16" s="40" t="s">
        <v>129</v>
      </c>
      <c r="C16" s="40" t="s">
        <v>189</v>
      </c>
      <c r="D16" s="40" t="s">
        <v>190</v>
      </c>
      <c r="E16" s="40" t="s">
        <v>191</v>
      </c>
      <c r="F16" s="40" t="s">
        <v>192</v>
      </c>
    </row>
    <row r="17" customFormat="false" ht="23.85" hidden="false" customHeight="false" outlineLevel="0" collapsed="false">
      <c r="A17" s="40" t="s">
        <v>77</v>
      </c>
      <c r="B17" s="40" t="s">
        <v>129</v>
      </c>
      <c r="C17" s="40" t="s">
        <v>193</v>
      </c>
      <c r="D17" s="40" t="s">
        <v>194</v>
      </c>
      <c r="E17" s="40" t="s">
        <v>195</v>
      </c>
      <c r="F17" s="40" t="s">
        <v>35</v>
      </c>
    </row>
    <row r="18" customFormat="false" ht="23.85" hidden="false" customHeight="false" outlineLevel="0" collapsed="false">
      <c r="A18" s="40" t="s">
        <v>79</v>
      </c>
      <c r="B18" s="40" t="s">
        <v>129</v>
      </c>
      <c r="C18" s="40" t="s">
        <v>196</v>
      </c>
      <c r="D18" s="40" t="s">
        <v>197</v>
      </c>
      <c r="E18" s="40" t="s">
        <v>198</v>
      </c>
      <c r="F18" s="40" t="s">
        <v>35</v>
      </c>
    </row>
    <row r="19" customFormat="false" ht="23.85" hidden="false" customHeight="false" outlineLevel="0" collapsed="false">
      <c r="A19" s="40" t="s">
        <v>83</v>
      </c>
      <c r="B19" s="40" t="s">
        <v>130</v>
      </c>
      <c r="C19" s="40" t="s">
        <v>199</v>
      </c>
      <c r="D19" s="40" t="s">
        <v>200</v>
      </c>
      <c r="E19" s="40" t="s">
        <v>201</v>
      </c>
      <c r="F19" s="40" t="s">
        <v>148</v>
      </c>
    </row>
    <row r="20" customFormat="false" ht="23.85" hidden="false" customHeight="false" outlineLevel="0" collapsed="false">
      <c r="A20" s="40" t="s">
        <v>85</v>
      </c>
      <c r="B20" s="40" t="s">
        <v>130</v>
      </c>
      <c r="C20" s="40" t="s">
        <v>202</v>
      </c>
      <c r="D20" s="40" t="s">
        <v>203</v>
      </c>
      <c r="E20" s="40" t="s">
        <v>204</v>
      </c>
      <c r="F20" s="40" t="s">
        <v>205</v>
      </c>
    </row>
    <row r="21" customFormat="false" ht="23.85" hidden="false" customHeight="false" outlineLevel="0" collapsed="false">
      <c r="A21" s="40" t="s">
        <v>87</v>
      </c>
      <c r="B21" s="40" t="s">
        <v>130</v>
      </c>
      <c r="C21" s="40" t="s">
        <v>206</v>
      </c>
      <c r="D21" s="40" t="s">
        <v>207</v>
      </c>
      <c r="E21" s="40" t="s">
        <v>208</v>
      </c>
      <c r="F21" s="40" t="s">
        <v>35</v>
      </c>
    </row>
    <row r="22" customFormat="false" ht="23.85" hidden="false" customHeight="false" outlineLevel="0" collapsed="false">
      <c r="A22" s="40" t="s">
        <v>89</v>
      </c>
      <c r="B22" s="40" t="s">
        <v>130</v>
      </c>
      <c r="C22" s="40" t="s">
        <v>209</v>
      </c>
      <c r="D22" s="40" t="s">
        <v>210</v>
      </c>
      <c r="E22" s="40" t="s">
        <v>211</v>
      </c>
      <c r="F22" s="40" t="s">
        <v>171</v>
      </c>
    </row>
    <row r="23" customFormat="false" ht="23.85" hidden="false" customHeight="false" outlineLevel="0" collapsed="false">
      <c r="A23" s="40" t="s">
        <v>91</v>
      </c>
      <c r="B23" s="40" t="s">
        <v>130</v>
      </c>
      <c r="C23" s="40" t="s">
        <v>212</v>
      </c>
      <c r="D23" s="40" t="s">
        <v>213</v>
      </c>
      <c r="E23" s="40" t="s">
        <v>214</v>
      </c>
      <c r="F23" s="40" t="s">
        <v>171</v>
      </c>
    </row>
    <row r="24" customFormat="false" ht="23.85" hidden="false" customHeight="false" outlineLevel="0" collapsed="false">
      <c r="A24" s="40" t="s">
        <v>93</v>
      </c>
      <c r="B24" s="40" t="s">
        <v>130</v>
      </c>
      <c r="C24" s="40" t="s">
        <v>215</v>
      </c>
      <c r="D24" s="40" t="s">
        <v>216</v>
      </c>
      <c r="E24" s="40" t="s">
        <v>217</v>
      </c>
      <c r="F24" s="40" t="s">
        <v>218</v>
      </c>
    </row>
    <row r="25" customFormat="false" ht="23.85" hidden="false" customHeight="false" outlineLevel="0" collapsed="false">
      <c r="A25" s="40" t="s">
        <v>95</v>
      </c>
      <c r="B25" s="40" t="s">
        <v>130</v>
      </c>
      <c r="C25" s="40" t="s">
        <v>219</v>
      </c>
      <c r="D25" s="40" t="s">
        <v>220</v>
      </c>
      <c r="E25" s="40" t="s">
        <v>221</v>
      </c>
      <c r="F25" s="40" t="s">
        <v>222</v>
      </c>
    </row>
    <row r="26" customFormat="false" ht="23.85" hidden="false" customHeight="false" outlineLevel="0" collapsed="false">
      <c r="A26" s="40" t="s">
        <v>97</v>
      </c>
      <c r="B26" s="40" t="s">
        <v>130</v>
      </c>
      <c r="C26" s="40" t="s">
        <v>223</v>
      </c>
      <c r="D26" s="40" t="s">
        <v>224</v>
      </c>
      <c r="E26" s="40" t="s">
        <v>225</v>
      </c>
      <c r="F26" s="40" t="s">
        <v>226</v>
      </c>
    </row>
    <row r="27" customFormat="false" ht="23.85" hidden="false" customHeight="false" outlineLevel="0" collapsed="false">
      <c r="A27" s="40" t="s">
        <v>99</v>
      </c>
      <c r="B27" s="40" t="s">
        <v>130</v>
      </c>
      <c r="C27" s="40" t="s">
        <v>227</v>
      </c>
      <c r="D27" s="40" t="s">
        <v>228</v>
      </c>
      <c r="E27" s="40" t="s">
        <v>229</v>
      </c>
      <c r="F27" s="40" t="s">
        <v>230</v>
      </c>
    </row>
    <row r="28" customFormat="false" ht="23.85" hidden="false" customHeight="false" outlineLevel="0" collapsed="false">
      <c r="A28" s="40" t="s">
        <v>103</v>
      </c>
      <c r="B28" s="40" t="s">
        <v>131</v>
      </c>
      <c r="C28" s="40" t="s">
        <v>231</v>
      </c>
      <c r="D28" s="40" t="s">
        <v>232</v>
      </c>
      <c r="E28" s="40" t="s">
        <v>233</v>
      </c>
      <c r="F28" s="40" t="s">
        <v>171</v>
      </c>
    </row>
    <row r="29" customFormat="false" ht="23.85" hidden="false" customHeight="false" outlineLevel="0" collapsed="false">
      <c r="A29" s="40" t="s">
        <v>105</v>
      </c>
      <c r="B29" s="40" t="s">
        <v>131</v>
      </c>
      <c r="C29" s="40" t="s">
        <v>234</v>
      </c>
      <c r="D29" s="40" t="s">
        <v>235</v>
      </c>
      <c r="E29" s="40" t="s">
        <v>236</v>
      </c>
      <c r="F29" s="40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19"/>
    <col collapsed="false" customWidth="true" hidden="false" outlineLevel="0" max="5" min="5" style="0" width="12"/>
    <col collapsed="false" customWidth="true" hidden="false" outlineLevel="0" max="30" min="6" style="0" width="5.2"/>
    <col collapsed="false" customWidth="true" hidden="false" outlineLevel="0" max="34" min="31" style="0" width="14"/>
    <col collapsed="false" customWidth="true" hidden="false" outlineLevel="0" max="35" min="35" style="0" width="9"/>
    <col collapsed="false" customWidth="true" hidden="false" outlineLevel="0" max="36" min="36" style="0" width="7"/>
    <col collapsed="false" customWidth="true" hidden="false" outlineLevel="0" max="37" min="37" style="0" width="9"/>
  </cols>
  <sheetData>
    <row r="1" customFormat="false" ht="17.35" hidden="false" customHeight="false" outlineLevel="0" collapsed="false">
      <c r="A1" s="38" t="s">
        <v>237</v>
      </c>
    </row>
    <row r="2" customFormat="false" ht="15" hidden="false" customHeight="false" outlineLevel="0" collapsed="false">
      <c r="A2" s="9" t="s">
        <v>238</v>
      </c>
    </row>
    <row r="3" customFormat="false" ht="150" hidden="false" customHeight="true" outlineLevel="0" collapsed="false">
      <c r="F3" s="41" t="str">
        <f aca="false">INDEX('Item Guide'!$C$5:$C$29,MATCH("A1",'Item Guide'!$A$5:$A$29,0))</f>
        <v>Timely initiation</v>
      </c>
      <c r="G3" s="41" t="str">
        <f aca="false">INDEX('Item Guide'!$C$5:$C$29,MATCH("A2",'Item Guide'!$A$5:$A$29,0))</f>
        <v>Contact with alleged victims</v>
      </c>
      <c r="H3" s="41" t="str">
        <f aca="false">INDEX('Item Guide'!$C$5:$C$29,MATCH("A3",'Item Guide'!$A$5:$A$29,0))</f>
        <v>Initial safety assessment</v>
      </c>
      <c r="I3" s="41" t="str">
        <f aca="false">INDEX('Item Guide'!$C$5:$C$29,MATCH("A4",'Item Guide'!$A$5:$A$29,0))</f>
        <v>Risk assessment before case decision</v>
      </c>
      <c r="J3" s="41" t="str">
        <f aca="false">INDEX('Item Guide'!$C$5:$C$29,MATCH("A5",'Item Guide'!$A$5:$A$29,0))</f>
        <v>Services to prevent removal or reentry</v>
      </c>
      <c r="K3" s="41" t="str">
        <f aca="false">INDEX('Item Guide'!$C$5:$C$29,MATCH("A6",'Item Guide'!$A$5:$A$29,0))</f>
        <v>Ongoing safety and risk assessment</v>
      </c>
      <c r="L3" s="41" t="str">
        <f aca="false">INDEX('Item Guide'!$C$5:$C$29,MATCH("B1",'Item Guide'!$A$5:$A$29,0))</f>
        <v>Placement stability</v>
      </c>
      <c r="M3" s="41" t="str">
        <f aca="false">INDEX('Item Guide'!$C$5:$C$29,MATCH("B2",'Item Guide'!$A$5:$A$29,0))</f>
        <v>Permanency goal</v>
      </c>
      <c r="N3" s="41" t="str">
        <f aca="false">INDEX('Item Guide'!$C$5:$C$29,MATCH("B3",'Item Guide'!$A$5:$A$29,0))</f>
        <v>Concurrent planning</v>
      </c>
      <c r="O3" s="41" t="str">
        <f aca="false">INDEX('Item Guide'!$C$5:$C$29,MATCH("B4",'Item Guide'!$A$5:$A$29,0))</f>
        <v>Efforts toward permanency</v>
      </c>
      <c r="P3" s="41" t="str">
        <f aca="false">INDEX('Item Guide'!$C$5:$C$29,MATCH("B5",'Item Guide'!$A$5:$A$29,0))</f>
        <v>Placement with siblings</v>
      </c>
      <c r="Q3" s="41" t="str">
        <f aca="false">INDEX('Item Guide'!$C$5:$C$29,MATCH("B6",'Item Guide'!$A$5:$A$29,0))</f>
        <v>Visits with parents and siblings</v>
      </c>
      <c r="R3" s="41" t="str">
        <f aca="false">INDEX('Item Guide'!$C$5:$C$29,MATCH("B7",'Item Guide'!$A$5:$A$29,0))</f>
        <v>Preserving connections</v>
      </c>
      <c r="S3" s="41" t="str">
        <f aca="false">INDEX('Item Guide'!$C$5:$C$29,MATCH("B8",'Item Guide'!$A$5:$A$29,0))</f>
        <v>Relative placement</v>
      </c>
      <c r="T3" s="41" t="str">
        <f aca="false">INDEX('Item Guide'!$C$5:$C$29,MATCH("C1",'Item Guide'!$A$5:$A$29,0))</f>
        <v>Assessment of child needs</v>
      </c>
      <c r="U3" s="41" t="str">
        <f aca="false">INDEX('Item Guide'!$C$5:$C$29,MATCH("C2",'Item Guide'!$A$5:$A$29,0))</f>
        <v>Assessment of parent needs</v>
      </c>
      <c r="V3" s="41" t="str">
        <f aca="false">INDEX('Item Guide'!$C$5:$C$29,MATCH("C3",'Item Guide'!$A$5:$A$29,0))</f>
        <v>Support for foster parents</v>
      </c>
      <c r="W3" s="41" t="str">
        <f aca="false">INDEX('Item Guide'!$C$5:$C$29,MATCH("C4",'Item Guide'!$A$5:$A$29,0))</f>
        <v>Family involvement in case planning</v>
      </c>
      <c r="X3" s="41" t="str">
        <f aca="false">INDEX('Item Guide'!$C$5:$C$29,MATCH("C5",'Item Guide'!$A$5:$A$29,0))</f>
        <v>Caseworker visits with child</v>
      </c>
      <c r="Y3" s="41" t="str">
        <f aca="false">INDEX('Item Guide'!$C$5:$C$29,MATCH("C6",'Item Guide'!$A$5:$A$29,0))</f>
        <v>Caseworker visits with parents</v>
      </c>
      <c r="Z3" s="41" t="str">
        <f aca="false">INDEX('Item Guide'!$C$5:$C$29,MATCH("C7",'Item Guide'!$A$5:$A$29,0))</f>
        <v>Educational needs</v>
      </c>
      <c r="AA3" s="41" t="str">
        <f aca="false">INDEX('Item Guide'!$C$5:$C$29,MATCH("C8",'Item Guide'!$A$5:$A$29,0))</f>
        <v>Physical and dental health</v>
      </c>
      <c r="AB3" s="41" t="str">
        <f aca="false">INDEX('Item Guide'!$C$5:$C$29,MATCH("C9",'Item Guide'!$A$5:$A$29,0))</f>
        <v>Mental and behavioral health</v>
      </c>
      <c r="AC3" s="41" t="str">
        <f aca="false">INDEX('Item Guide'!$C$5:$C$29,MATCH("D1",'Item Guide'!$A$5:$A$29,0))</f>
        <v>Case plan timeliness</v>
      </c>
      <c r="AD3" s="41" t="str">
        <f aca="false">INDEX('Item Guide'!$C$5:$C$29,MATCH("D2",'Item Guide'!$A$5:$A$29,0))</f>
        <v>Supervisory review</v>
      </c>
    </row>
    <row r="4" customFormat="false" ht="31.5" hidden="false" customHeight="true" outlineLevel="0" collapsed="false">
      <c r="A4" s="26" t="s">
        <v>28</v>
      </c>
      <c r="B4" s="26" t="s">
        <v>31</v>
      </c>
      <c r="C4" s="26" t="s">
        <v>239</v>
      </c>
      <c r="D4" s="26" t="s">
        <v>37</v>
      </c>
      <c r="E4" s="26" t="s">
        <v>240</v>
      </c>
      <c r="F4" s="26" t="s">
        <v>48</v>
      </c>
      <c r="G4" s="26" t="s">
        <v>51</v>
      </c>
      <c r="H4" s="26" t="s">
        <v>53</v>
      </c>
      <c r="I4" s="26" t="s">
        <v>55</v>
      </c>
      <c r="J4" s="26" t="s">
        <v>57</v>
      </c>
      <c r="K4" s="26" t="s">
        <v>60</v>
      </c>
      <c r="L4" s="26" t="s">
        <v>64</v>
      </c>
      <c r="M4" s="26" t="s">
        <v>66</v>
      </c>
      <c r="N4" s="26" t="s">
        <v>69</v>
      </c>
      <c r="O4" s="26" t="s">
        <v>71</v>
      </c>
      <c r="P4" s="26" t="s">
        <v>73</v>
      </c>
      <c r="Q4" s="26" t="s">
        <v>75</v>
      </c>
      <c r="R4" s="26" t="s">
        <v>77</v>
      </c>
      <c r="S4" s="26" t="s">
        <v>79</v>
      </c>
      <c r="T4" s="26" t="s">
        <v>83</v>
      </c>
      <c r="U4" s="26" t="s">
        <v>85</v>
      </c>
      <c r="V4" s="26" t="s">
        <v>87</v>
      </c>
      <c r="W4" s="26" t="s">
        <v>89</v>
      </c>
      <c r="X4" s="26" t="s">
        <v>91</v>
      </c>
      <c r="Y4" s="26" t="s">
        <v>93</v>
      </c>
      <c r="Z4" s="26" t="s">
        <v>95</v>
      </c>
      <c r="AA4" s="26" t="s">
        <v>97</v>
      </c>
      <c r="AB4" s="26" t="s">
        <v>99</v>
      </c>
      <c r="AC4" s="26" t="s">
        <v>103</v>
      </c>
      <c r="AD4" s="26" t="s">
        <v>105</v>
      </c>
      <c r="AE4" s="26" t="s">
        <v>241</v>
      </c>
      <c r="AF4" s="26" t="s">
        <v>242</v>
      </c>
      <c r="AG4" s="26" t="s">
        <v>243</v>
      </c>
      <c r="AH4" s="26" t="s">
        <v>244</v>
      </c>
      <c r="AI4" s="26" t="s">
        <v>245</v>
      </c>
      <c r="AJ4" s="26" t="s">
        <v>67</v>
      </c>
      <c r="AK4" s="26" t="s">
        <v>124</v>
      </c>
    </row>
    <row r="5" customFormat="false" ht="15" hidden="false" customHeight="false" outlineLevel="0" collapsed="false">
      <c r="A5" s="42" t="s">
        <v>246</v>
      </c>
      <c r="B5" s="42" t="s">
        <v>32</v>
      </c>
      <c r="C5" s="42" t="s">
        <v>35</v>
      </c>
      <c r="D5" s="42" t="s">
        <v>145</v>
      </c>
      <c r="E5" s="43" t="n">
        <v>46156</v>
      </c>
      <c r="F5" s="44" t="s">
        <v>58</v>
      </c>
      <c r="G5" s="44" t="s">
        <v>58</v>
      </c>
      <c r="H5" s="44" t="s">
        <v>58</v>
      </c>
      <c r="I5" s="44" t="s">
        <v>58</v>
      </c>
      <c r="J5" s="44" t="s">
        <v>58</v>
      </c>
      <c r="K5" s="44" t="s">
        <v>49</v>
      </c>
      <c r="L5" s="44" t="s">
        <v>49</v>
      </c>
      <c r="M5" s="44" t="s">
        <v>49</v>
      </c>
      <c r="N5" s="44" t="s">
        <v>58</v>
      </c>
      <c r="O5" s="44" t="s">
        <v>49</v>
      </c>
      <c r="P5" s="44" t="s">
        <v>58</v>
      </c>
      <c r="Q5" s="44" t="s">
        <v>49</v>
      </c>
      <c r="R5" s="44" t="s">
        <v>49</v>
      </c>
      <c r="S5" s="44" t="s">
        <v>67</v>
      </c>
      <c r="T5" s="44" t="s">
        <v>49</v>
      </c>
      <c r="U5" s="44" t="s">
        <v>67</v>
      </c>
      <c r="V5" s="44" t="s">
        <v>49</v>
      </c>
      <c r="W5" s="44" t="s">
        <v>49</v>
      </c>
      <c r="X5" s="44" t="s">
        <v>49</v>
      </c>
      <c r="Y5" s="44" t="s">
        <v>49</v>
      </c>
      <c r="Z5" s="44" t="s">
        <v>49</v>
      </c>
      <c r="AA5" s="44" t="s">
        <v>49</v>
      </c>
      <c r="AB5" s="44" t="s">
        <v>49</v>
      </c>
      <c r="AC5" s="44" t="s">
        <v>49</v>
      </c>
      <c r="AD5" s="44" t="s">
        <v>49</v>
      </c>
      <c r="AE5" s="45" t="str">
        <f aca="false">IF(COUNTIF(F5:K5,"S")+COUNTIF(F5:K5,"ANI")=0,"NA",IF(COUNTIF(F5:K5,"ANI")=0,"Substantially Achieved",IF(COUNTIF(F5:K5,"S")=0,"Not Achieved","Partially Achieved")))</f>
        <v>Substantially Achieved</v>
      </c>
      <c r="AF5" s="45" t="str">
        <f aca="false">IF(COUNTIF(L5:S5,"S")+COUNTIF(L5:S5,"ANI")=0,"NA",IF(COUNTIF(L5:S5,"ANI")=0,"Substantially Achieved",IF(COUNTIF(L5:S5,"S")=0,"Not Achieved","Partially Achieved")))</f>
        <v>Partially Achieved</v>
      </c>
      <c r="AG5" s="45" t="str">
        <f aca="false">IF(COUNTIF(T5:AB5,"S")+COUNTIF(T5:AB5,"ANI")=0,"NA",IF(COUNTIF(T5:AB5,"ANI")=0,"Substantially Achieved",IF(COUNTIF(T5:AB5,"S")=0,"Not Achieved","Partially Achieved")))</f>
        <v>Partially Achieved</v>
      </c>
      <c r="AH5" s="45" t="str">
        <f aca="false">IF(COUNTIF(AC5:AD5,"S")+COUNTIF(AC5:AD5,"ANI")=0,"NA",IF(COUNTIF(AC5:AD5,"ANI")=0,"Substantially Achieved",IF(COUNTIF(AC5:AD5,"S")=0,"Not Achieved","Partially Achieved")))</f>
        <v>Substantially Achieved</v>
      </c>
      <c r="AI5" s="33" t="n">
        <f aca="false">COUNTIF(F5:AD5,"S")</f>
        <v>16</v>
      </c>
      <c r="AJ5" s="33" t="n">
        <f aca="false">COUNTIF(F5:AD5,"ANI")</f>
        <v>2</v>
      </c>
      <c r="AK5" s="46" t="n">
        <f aca="false">IFERROR(AI5/(AI5+AJ5),"")</f>
        <v>0.888888888888889</v>
      </c>
    </row>
    <row r="6" customFormat="false" ht="15" hidden="false" customHeight="false" outlineLevel="0" collapsed="false">
      <c r="A6" s="42" t="s">
        <v>247</v>
      </c>
      <c r="B6" s="42" t="s">
        <v>248</v>
      </c>
      <c r="C6" s="42" t="s">
        <v>35</v>
      </c>
      <c r="D6" s="42" t="s">
        <v>38</v>
      </c>
      <c r="E6" s="43" t="n">
        <v>46157</v>
      </c>
      <c r="F6" s="44" t="s">
        <v>58</v>
      </c>
      <c r="G6" s="44" t="s">
        <v>58</v>
      </c>
      <c r="H6" s="44" t="s">
        <v>58</v>
      </c>
      <c r="I6" s="44" t="s">
        <v>58</v>
      </c>
      <c r="J6" s="44" t="s">
        <v>58</v>
      </c>
      <c r="K6" s="44" t="s">
        <v>49</v>
      </c>
      <c r="L6" s="44" t="s">
        <v>67</v>
      </c>
      <c r="M6" s="44" t="s">
        <v>49</v>
      </c>
      <c r="N6" s="44" t="s">
        <v>58</v>
      </c>
      <c r="O6" s="44" t="s">
        <v>67</v>
      </c>
      <c r="P6" s="44" t="s">
        <v>58</v>
      </c>
      <c r="Q6" s="44" t="s">
        <v>49</v>
      </c>
      <c r="R6" s="44" t="s">
        <v>49</v>
      </c>
      <c r="S6" s="44" t="s">
        <v>49</v>
      </c>
      <c r="T6" s="44" t="s">
        <v>67</v>
      </c>
      <c r="U6" s="44" t="s">
        <v>67</v>
      </c>
      <c r="V6" s="44" t="s">
        <v>49</v>
      </c>
      <c r="W6" s="44" t="s">
        <v>67</v>
      </c>
      <c r="X6" s="44" t="s">
        <v>67</v>
      </c>
      <c r="Y6" s="44" t="s">
        <v>49</v>
      </c>
      <c r="Z6" s="44" t="s">
        <v>67</v>
      </c>
      <c r="AA6" s="44" t="s">
        <v>49</v>
      </c>
      <c r="AB6" s="44" t="s">
        <v>58</v>
      </c>
      <c r="AC6" s="44" t="s">
        <v>49</v>
      </c>
      <c r="AD6" s="44" t="s">
        <v>49</v>
      </c>
      <c r="AE6" s="45" t="str">
        <f aca="false">IF(COUNTIF(F6:K6,"S")+COUNTIF(F6:K6,"ANI")=0,"NA",IF(COUNTIF(F6:K6,"ANI")=0,"Substantially Achieved",IF(COUNTIF(F6:K6,"S")=0,"Not Achieved","Partially Achieved")))</f>
        <v>Substantially Achieved</v>
      </c>
      <c r="AF6" s="45" t="str">
        <f aca="false">IF(COUNTIF(L6:S6,"S")+COUNTIF(L6:S6,"ANI")=0,"NA",IF(COUNTIF(L6:S6,"ANI")=0,"Substantially Achieved",IF(COUNTIF(L6:S6,"S")=0,"Not Achieved","Partially Achieved")))</f>
        <v>Partially Achieved</v>
      </c>
      <c r="AG6" s="45" t="str">
        <f aca="false">IF(COUNTIF(T6:AB6,"S")+COUNTIF(T6:AB6,"ANI")=0,"NA",IF(COUNTIF(T6:AB6,"ANI")=0,"Substantially Achieved",IF(COUNTIF(T6:AB6,"S")=0,"Not Achieved","Partially Achieved")))</f>
        <v>Partially Achieved</v>
      </c>
      <c r="AH6" s="45" t="str">
        <f aca="false">IF(COUNTIF(AC6:AD6,"S")+COUNTIF(AC6:AD6,"ANI")=0,"NA",IF(COUNTIF(AC6:AD6,"ANI")=0,"Substantially Achieved",IF(COUNTIF(AC6:AD6,"S")=0,"Not Achieved","Partially Achieved")))</f>
        <v>Substantially Achieved</v>
      </c>
      <c r="AI6" s="33" t="n">
        <f aca="false">COUNTIF(F6:AD6,"S")</f>
        <v>10</v>
      </c>
      <c r="AJ6" s="33" t="n">
        <f aca="false">COUNTIF(F6:AD6,"ANI")</f>
        <v>7</v>
      </c>
      <c r="AK6" s="46" t="n">
        <f aca="false">IFERROR(AI6/(AI6+AJ6),"")</f>
        <v>0.588235294117647</v>
      </c>
    </row>
    <row r="7" customFormat="false" ht="15" hidden="false" customHeight="false" outlineLevel="0" collapsed="false">
      <c r="A7" s="42" t="s">
        <v>249</v>
      </c>
      <c r="B7" s="42" t="s">
        <v>248</v>
      </c>
      <c r="C7" s="42" t="s">
        <v>35</v>
      </c>
      <c r="D7" s="42" t="s">
        <v>145</v>
      </c>
      <c r="E7" s="43" t="n">
        <v>46154</v>
      </c>
      <c r="F7" s="44" t="s">
        <v>58</v>
      </c>
      <c r="G7" s="44" t="s">
        <v>58</v>
      </c>
      <c r="H7" s="44" t="s">
        <v>58</v>
      </c>
      <c r="I7" s="44" t="s">
        <v>58</v>
      </c>
      <c r="J7" s="44" t="s">
        <v>58</v>
      </c>
      <c r="K7" s="44" t="s">
        <v>49</v>
      </c>
      <c r="L7" s="44" t="s">
        <v>49</v>
      </c>
      <c r="M7" s="44" t="s">
        <v>49</v>
      </c>
      <c r="N7" s="44" t="s">
        <v>49</v>
      </c>
      <c r="O7" s="44" t="s">
        <v>49</v>
      </c>
      <c r="P7" s="44" t="s">
        <v>49</v>
      </c>
      <c r="Q7" s="44" t="s">
        <v>67</v>
      </c>
      <c r="R7" s="44" t="s">
        <v>49</v>
      </c>
      <c r="S7" s="44" t="s">
        <v>49</v>
      </c>
      <c r="T7" s="44" t="s">
        <v>49</v>
      </c>
      <c r="U7" s="44" t="s">
        <v>67</v>
      </c>
      <c r="V7" s="44" t="s">
        <v>67</v>
      </c>
      <c r="W7" s="44" t="s">
        <v>49</v>
      </c>
      <c r="X7" s="44" t="s">
        <v>49</v>
      </c>
      <c r="Y7" s="44" t="s">
        <v>67</v>
      </c>
      <c r="Z7" s="44" t="s">
        <v>49</v>
      </c>
      <c r="AA7" s="44" t="s">
        <v>49</v>
      </c>
      <c r="AB7" s="44" t="s">
        <v>67</v>
      </c>
      <c r="AC7" s="44" t="s">
        <v>49</v>
      </c>
      <c r="AD7" s="44" t="s">
        <v>49</v>
      </c>
      <c r="AE7" s="45" t="str">
        <f aca="false">IF(COUNTIF(F7:K7,"S")+COUNTIF(F7:K7,"ANI")=0,"NA",IF(COUNTIF(F7:K7,"ANI")=0,"Substantially Achieved",IF(COUNTIF(F7:K7,"S")=0,"Not Achieved","Partially Achieved")))</f>
        <v>Substantially Achieved</v>
      </c>
      <c r="AF7" s="45" t="str">
        <f aca="false">IF(COUNTIF(L7:S7,"S")+COUNTIF(L7:S7,"ANI")=0,"NA",IF(COUNTIF(L7:S7,"ANI")=0,"Substantially Achieved",IF(COUNTIF(L7:S7,"S")=0,"Not Achieved","Partially Achieved")))</f>
        <v>Partially Achieved</v>
      </c>
      <c r="AG7" s="45" t="str">
        <f aca="false">IF(COUNTIF(T7:AB7,"S")+COUNTIF(T7:AB7,"ANI")=0,"NA",IF(COUNTIF(T7:AB7,"ANI")=0,"Substantially Achieved",IF(COUNTIF(T7:AB7,"S")=0,"Not Achieved","Partially Achieved")))</f>
        <v>Partially Achieved</v>
      </c>
      <c r="AH7" s="45" t="str">
        <f aca="false">IF(COUNTIF(AC7:AD7,"S")+COUNTIF(AC7:AD7,"ANI")=0,"NA",IF(COUNTIF(AC7:AD7,"ANI")=0,"Substantially Achieved",IF(COUNTIF(AC7:AD7,"S")=0,"Not Achieved","Partially Achieved")))</f>
        <v>Substantially Achieved</v>
      </c>
      <c r="AI7" s="33" t="n">
        <f aca="false">COUNTIF(F7:AD7,"S")</f>
        <v>15</v>
      </c>
      <c r="AJ7" s="33" t="n">
        <f aca="false">COUNTIF(F7:AD7,"ANI")</f>
        <v>5</v>
      </c>
      <c r="AK7" s="46" t="n">
        <f aca="false">IFERROR(AI7/(AI7+AJ7),"")</f>
        <v>0.75</v>
      </c>
    </row>
    <row r="8" customFormat="false" ht="15" hidden="false" customHeight="false" outlineLevel="0" collapsed="false">
      <c r="A8" s="42" t="s">
        <v>250</v>
      </c>
      <c r="B8" s="42" t="s">
        <v>251</v>
      </c>
      <c r="C8" s="42" t="s">
        <v>35</v>
      </c>
      <c r="D8" s="42" t="s">
        <v>145</v>
      </c>
      <c r="E8" s="43" t="n">
        <v>46155</v>
      </c>
      <c r="F8" s="44" t="s">
        <v>58</v>
      </c>
      <c r="G8" s="44" t="s">
        <v>58</v>
      </c>
      <c r="H8" s="44" t="s">
        <v>58</v>
      </c>
      <c r="I8" s="44" t="s">
        <v>58</v>
      </c>
      <c r="J8" s="44" t="s">
        <v>58</v>
      </c>
      <c r="K8" s="44" t="s">
        <v>49</v>
      </c>
      <c r="L8" s="44" t="s">
        <v>49</v>
      </c>
      <c r="M8" s="44" t="s">
        <v>49</v>
      </c>
      <c r="N8" s="44" t="s">
        <v>49</v>
      </c>
      <c r="O8" s="44" t="s">
        <v>49</v>
      </c>
      <c r="P8" s="44" t="s">
        <v>49</v>
      </c>
      <c r="Q8" s="44" t="s">
        <v>67</v>
      </c>
      <c r="R8" s="44" t="s">
        <v>49</v>
      </c>
      <c r="S8" s="44" t="s">
        <v>67</v>
      </c>
      <c r="T8" s="44" t="s">
        <v>49</v>
      </c>
      <c r="U8" s="44" t="s">
        <v>67</v>
      </c>
      <c r="V8" s="44" t="s">
        <v>49</v>
      </c>
      <c r="W8" s="44" t="s">
        <v>67</v>
      </c>
      <c r="X8" s="44" t="s">
        <v>49</v>
      </c>
      <c r="Y8" s="44" t="s">
        <v>67</v>
      </c>
      <c r="Z8" s="44" t="s">
        <v>49</v>
      </c>
      <c r="AA8" s="44" t="s">
        <v>49</v>
      </c>
      <c r="AB8" s="44" t="s">
        <v>67</v>
      </c>
      <c r="AC8" s="44" t="s">
        <v>67</v>
      </c>
      <c r="AD8" s="44" t="s">
        <v>49</v>
      </c>
      <c r="AE8" s="45" t="str">
        <f aca="false">IF(COUNTIF(F8:K8,"S")+COUNTIF(F8:K8,"ANI")=0,"NA",IF(COUNTIF(F8:K8,"ANI")=0,"Substantially Achieved",IF(COUNTIF(F8:K8,"S")=0,"Not Achieved","Partially Achieved")))</f>
        <v>Substantially Achieved</v>
      </c>
      <c r="AF8" s="45" t="str">
        <f aca="false">IF(COUNTIF(L8:S8,"S")+COUNTIF(L8:S8,"ANI")=0,"NA",IF(COUNTIF(L8:S8,"ANI")=0,"Substantially Achieved",IF(COUNTIF(L8:S8,"S")=0,"Not Achieved","Partially Achieved")))</f>
        <v>Partially Achieved</v>
      </c>
      <c r="AG8" s="45" t="str">
        <f aca="false">IF(COUNTIF(T8:AB8,"S")+COUNTIF(T8:AB8,"ANI")=0,"NA",IF(COUNTIF(T8:AB8,"ANI")=0,"Substantially Achieved",IF(COUNTIF(T8:AB8,"S")=0,"Not Achieved","Partially Achieved")))</f>
        <v>Partially Achieved</v>
      </c>
      <c r="AH8" s="45" t="str">
        <f aca="false">IF(COUNTIF(AC8:AD8,"S")+COUNTIF(AC8:AD8,"ANI")=0,"NA",IF(COUNTIF(AC8:AD8,"ANI")=0,"Substantially Achieved",IF(COUNTIF(AC8:AD8,"S")=0,"Not Achieved","Partially Achieved")))</f>
        <v>Partially Achieved</v>
      </c>
      <c r="AI8" s="33" t="n">
        <f aca="false">COUNTIF(F8:AD8,"S")</f>
        <v>13</v>
      </c>
      <c r="AJ8" s="33" t="n">
        <f aca="false">COUNTIF(F8:AD8,"ANI")</f>
        <v>7</v>
      </c>
      <c r="AK8" s="46" t="n">
        <f aca="false">IFERROR(AI8/(AI8+AJ8),"")</f>
        <v>0.65</v>
      </c>
    </row>
    <row r="9" customFormat="false" ht="15" hidden="false" customHeight="false" outlineLevel="0" collapsed="false">
      <c r="A9" s="42" t="s">
        <v>252</v>
      </c>
      <c r="B9" s="42" t="s">
        <v>253</v>
      </c>
      <c r="C9" s="42" t="s">
        <v>35</v>
      </c>
      <c r="D9" s="42" t="s">
        <v>145</v>
      </c>
      <c r="E9" s="43" t="n">
        <v>46153</v>
      </c>
      <c r="F9" s="44" t="s">
        <v>58</v>
      </c>
      <c r="G9" s="44" t="s">
        <v>58</v>
      </c>
      <c r="H9" s="44" t="s">
        <v>58</v>
      </c>
      <c r="I9" s="44" t="s">
        <v>58</v>
      </c>
      <c r="J9" s="44" t="s">
        <v>58</v>
      </c>
      <c r="K9" s="44" t="s">
        <v>49</v>
      </c>
      <c r="L9" s="44" t="s">
        <v>49</v>
      </c>
      <c r="M9" s="44" t="s">
        <v>49</v>
      </c>
      <c r="N9" s="44" t="s">
        <v>49</v>
      </c>
      <c r="O9" s="44" t="s">
        <v>49</v>
      </c>
      <c r="P9" s="44" t="s">
        <v>49</v>
      </c>
      <c r="Q9" s="44" t="s">
        <v>67</v>
      </c>
      <c r="R9" s="44" t="s">
        <v>49</v>
      </c>
      <c r="S9" s="44" t="s">
        <v>49</v>
      </c>
      <c r="T9" s="44" t="s">
        <v>49</v>
      </c>
      <c r="U9" s="44" t="s">
        <v>67</v>
      </c>
      <c r="V9" s="44" t="s">
        <v>49</v>
      </c>
      <c r="W9" s="44" t="s">
        <v>49</v>
      </c>
      <c r="X9" s="44" t="s">
        <v>67</v>
      </c>
      <c r="Y9" s="44" t="s">
        <v>49</v>
      </c>
      <c r="Z9" s="44" t="s">
        <v>49</v>
      </c>
      <c r="AA9" s="44" t="s">
        <v>49</v>
      </c>
      <c r="AB9" s="44" t="s">
        <v>67</v>
      </c>
      <c r="AC9" s="44" t="s">
        <v>49</v>
      </c>
      <c r="AD9" s="44" t="s">
        <v>49</v>
      </c>
      <c r="AE9" s="45" t="str">
        <f aca="false">IF(COUNTIF(F9:K9,"S")+COUNTIF(F9:K9,"ANI")=0,"NA",IF(COUNTIF(F9:K9,"ANI")=0,"Substantially Achieved",IF(COUNTIF(F9:K9,"S")=0,"Not Achieved","Partially Achieved")))</f>
        <v>Substantially Achieved</v>
      </c>
      <c r="AF9" s="45" t="str">
        <f aca="false">IF(COUNTIF(L9:S9,"S")+COUNTIF(L9:S9,"ANI")=0,"NA",IF(COUNTIF(L9:S9,"ANI")=0,"Substantially Achieved",IF(COUNTIF(L9:S9,"S")=0,"Not Achieved","Partially Achieved")))</f>
        <v>Partially Achieved</v>
      </c>
      <c r="AG9" s="45" t="str">
        <f aca="false">IF(COUNTIF(T9:AB9,"S")+COUNTIF(T9:AB9,"ANI")=0,"NA",IF(COUNTIF(T9:AB9,"ANI")=0,"Substantially Achieved",IF(COUNTIF(T9:AB9,"S")=0,"Not Achieved","Partially Achieved")))</f>
        <v>Partially Achieved</v>
      </c>
      <c r="AH9" s="45" t="str">
        <f aca="false">IF(COUNTIF(AC9:AD9,"S")+COUNTIF(AC9:AD9,"ANI")=0,"NA",IF(COUNTIF(AC9:AD9,"ANI")=0,"Substantially Achieved",IF(COUNTIF(AC9:AD9,"S")=0,"Not Achieved","Partially Achieved")))</f>
        <v>Substantially Achieved</v>
      </c>
      <c r="AI9" s="33" t="n">
        <f aca="false">COUNTIF(F9:AD9,"S")</f>
        <v>16</v>
      </c>
      <c r="AJ9" s="33" t="n">
        <f aca="false">COUNTIF(F9:AD9,"ANI")</f>
        <v>4</v>
      </c>
      <c r="AK9" s="46" t="n">
        <f aca="false">IFERROR(AI9/(AI9+AJ9),"")</f>
        <v>0.8</v>
      </c>
    </row>
    <row r="10" customFormat="false" ht="15" hidden="false" customHeight="false" outlineLevel="0" collapsed="false">
      <c r="A10" s="42" t="s">
        <v>254</v>
      </c>
      <c r="B10" s="42" t="s">
        <v>255</v>
      </c>
      <c r="C10" s="42" t="s">
        <v>35</v>
      </c>
      <c r="D10" s="42" t="s">
        <v>145</v>
      </c>
      <c r="E10" s="43" t="n">
        <v>46155</v>
      </c>
      <c r="F10" s="44" t="s">
        <v>58</v>
      </c>
      <c r="G10" s="44" t="s">
        <v>58</v>
      </c>
      <c r="H10" s="44" t="s">
        <v>58</v>
      </c>
      <c r="I10" s="44" t="s">
        <v>58</v>
      </c>
      <c r="J10" s="44" t="s">
        <v>58</v>
      </c>
      <c r="K10" s="44" t="s">
        <v>49</v>
      </c>
      <c r="L10" s="44" t="s">
        <v>49</v>
      </c>
      <c r="M10" s="44" t="s">
        <v>49</v>
      </c>
      <c r="N10" s="44" t="s">
        <v>49</v>
      </c>
      <c r="O10" s="44" t="s">
        <v>49</v>
      </c>
      <c r="P10" s="44" t="s">
        <v>49</v>
      </c>
      <c r="Q10" s="44" t="s">
        <v>49</v>
      </c>
      <c r="R10" s="44" t="s">
        <v>49</v>
      </c>
      <c r="S10" s="44" t="s">
        <v>49</v>
      </c>
      <c r="T10" s="44" t="s">
        <v>49</v>
      </c>
      <c r="U10" s="44" t="s">
        <v>49</v>
      </c>
      <c r="V10" s="44" t="s">
        <v>49</v>
      </c>
      <c r="W10" s="44" t="s">
        <v>49</v>
      </c>
      <c r="X10" s="44" t="s">
        <v>49</v>
      </c>
      <c r="Y10" s="44" t="s">
        <v>49</v>
      </c>
      <c r="Z10" s="44" t="s">
        <v>49</v>
      </c>
      <c r="AA10" s="44" t="s">
        <v>49</v>
      </c>
      <c r="AB10" s="44" t="s">
        <v>49</v>
      </c>
      <c r="AC10" s="44" t="s">
        <v>49</v>
      </c>
      <c r="AD10" s="44" t="s">
        <v>49</v>
      </c>
      <c r="AE10" s="45" t="str">
        <f aca="false">IF(COUNTIF(F10:K10,"S")+COUNTIF(F10:K10,"ANI")=0,"NA",IF(COUNTIF(F10:K10,"ANI")=0,"Substantially Achieved",IF(COUNTIF(F10:K10,"S")=0,"Not Achieved","Partially Achieved")))</f>
        <v>Substantially Achieved</v>
      </c>
      <c r="AF10" s="45" t="str">
        <f aca="false">IF(COUNTIF(L10:S10,"S")+COUNTIF(L10:S10,"ANI")=0,"NA",IF(COUNTIF(L10:S10,"ANI")=0,"Substantially Achieved",IF(COUNTIF(L10:S10,"S")=0,"Not Achieved","Partially Achieved")))</f>
        <v>Substantially Achieved</v>
      </c>
      <c r="AG10" s="45" t="str">
        <f aca="false">IF(COUNTIF(T10:AB10,"S")+COUNTIF(T10:AB10,"ANI")=0,"NA",IF(COUNTIF(T10:AB10,"ANI")=0,"Substantially Achieved",IF(COUNTIF(T10:AB10,"S")=0,"Not Achieved","Partially Achieved")))</f>
        <v>Substantially Achieved</v>
      </c>
      <c r="AH10" s="45" t="str">
        <f aca="false">IF(COUNTIF(AC10:AD10,"S")+COUNTIF(AC10:AD10,"ANI")=0,"NA",IF(COUNTIF(AC10:AD10,"ANI")=0,"Substantially Achieved",IF(COUNTIF(AC10:AD10,"S")=0,"Not Achieved","Partially Achieved")))</f>
        <v>Substantially Achieved</v>
      </c>
      <c r="AI10" s="33" t="n">
        <f aca="false">COUNTIF(F10:AD10,"S")</f>
        <v>20</v>
      </c>
      <c r="AJ10" s="33" t="n">
        <f aca="false">COUNTIF(F10:AD10,"ANI")</f>
        <v>0</v>
      </c>
      <c r="AK10" s="46" t="n">
        <f aca="false">IFERROR(AI10/(AI10+AJ10),"")</f>
        <v>1</v>
      </c>
    </row>
    <row r="11" customFormat="false" ht="15" hidden="false" customHeight="false" outlineLevel="0" collapsed="false">
      <c r="A11" s="42" t="s">
        <v>256</v>
      </c>
      <c r="B11" s="42" t="s">
        <v>257</v>
      </c>
      <c r="C11" s="42" t="s">
        <v>35</v>
      </c>
      <c r="D11" s="42" t="s">
        <v>38</v>
      </c>
      <c r="E11" s="43" t="n">
        <v>46153</v>
      </c>
      <c r="F11" s="44" t="s">
        <v>67</v>
      </c>
      <c r="G11" s="44" t="s">
        <v>67</v>
      </c>
      <c r="H11" s="44" t="s">
        <v>49</v>
      </c>
      <c r="I11" s="44" t="s">
        <v>49</v>
      </c>
      <c r="J11" s="44" t="s">
        <v>58</v>
      </c>
      <c r="K11" s="44" t="s">
        <v>67</v>
      </c>
      <c r="L11" s="44" t="s">
        <v>49</v>
      </c>
      <c r="M11" s="44" t="s">
        <v>49</v>
      </c>
      <c r="N11" s="44" t="s">
        <v>67</v>
      </c>
      <c r="O11" s="44" t="s">
        <v>67</v>
      </c>
      <c r="P11" s="44" t="s">
        <v>49</v>
      </c>
      <c r="Q11" s="44" t="s">
        <v>67</v>
      </c>
      <c r="R11" s="44" t="s">
        <v>49</v>
      </c>
      <c r="S11" s="44" t="s">
        <v>49</v>
      </c>
      <c r="T11" s="44" t="s">
        <v>49</v>
      </c>
      <c r="U11" s="44" t="s">
        <v>67</v>
      </c>
      <c r="V11" s="44" t="s">
        <v>49</v>
      </c>
      <c r="W11" s="44" t="s">
        <v>67</v>
      </c>
      <c r="X11" s="44" t="s">
        <v>49</v>
      </c>
      <c r="Y11" s="44" t="s">
        <v>67</v>
      </c>
      <c r="Z11" s="44" t="s">
        <v>49</v>
      </c>
      <c r="AA11" s="44" t="s">
        <v>49</v>
      </c>
      <c r="AB11" s="44" t="s">
        <v>58</v>
      </c>
      <c r="AC11" s="44" t="s">
        <v>67</v>
      </c>
      <c r="AD11" s="44" t="s">
        <v>49</v>
      </c>
      <c r="AE11" s="45" t="str">
        <f aca="false">IF(COUNTIF(F11:K11,"S")+COUNTIF(F11:K11,"ANI")=0,"NA",IF(COUNTIF(F11:K11,"ANI")=0,"Substantially Achieved",IF(COUNTIF(F11:K11,"S")=0,"Not Achieved","Partially Achieved")))</f>
        <v>Partially Achieved</v>
      </c>
      <c r="AF11" s="45" t="str">
        <f aca="false">IF(COUNTIF(L11:S11,"S")+COUNTIF(L11:S11,"ANI")=0,"NA",IF(COUNTIF(L11:S11,"ANI")=0,"Substantially Achieved",IF(COUNTIF(L11:S11,"S")=0,"Not Achieved","Partially Achieved")))</f>
        <v>Partially Achieved</v>
      </c>
      <c r="AG11" s="45" t="str">
        <f aca="false">IF(COUNTIF(T11:AB11,"S")+COUNTIF(T11:AB11,"ANI")=0,"NA",IF(COUNTIF(T11:AB11,"ANI")=0,"Substantially Achieved",IF(COUNTIF(T11:AB11,"S")=0,"Not Achieved","Partially Achieved")))</f>
        <v>Partially Achieved</v>
      </c>
      <c r="AH11" s="45" t="str">
        <f aca="false">IF(COUNTIF(AC11:AD11,"S")+COUNTIF(AC11:AD11,"ANI")=0,"NA",IF(COUNTIF(AC11:AD11,"ANI")=0,"Substantially Achieved",IF(COUNTIF(AC11:AD11,"S")=0,"Not Achieved","Partially Achieved")))</f>
        <v>Partially Achieved</v>
      </c>
      <c r="AI11" s="33" t="n">
        <f aca="false">COUNTIF(F11:AD11,"S")</f>
        <v>13</v>
      </c>
      <c r="AJ11" s="33" t="n">
        <f aca="false">COUNTIF(F11:AD11,"ANI")</f>
        <v>10</v>
      </c>
      <c r="AK11" s="46" t="n">
        <f aca="false">IFERROR(AI11/(AI11+AJ11),"")</f>
        <v>0.565217391304348</v>
      </c>
    </row>
    <row r="12" customFormat="false" ht="15" hidden="false" customHeight="false" outlineLevel="0" collapsed="false">
      <c r="A12" s="42" t="s">
        <v>258</v>
      </c>
      <c r="B12" s="42" t="s">
        <v>257</v>
      </c>
      <c r="C12" s="42" t="s">
        <v>35</v>
      </c>
      <c r="D12" s="42" t="s">
        <v>145</v>
      </c>
      <c r="E12" s="43" t="n">
        <v>46153</v>
      </c>
      <c r="F12" s="44" t="s">
        <v>58</v>
      </c>
      <c r="G12" s="44" t="s">
        <v>58</v>
      </c>
      <c r="H12" s="44" t="s">
        <v>58</v>
      </c>
      <c r="I12" s="44" t="s">
        <v>58</v>
      </c>
      <c r="J12" s="44" t="s">
        <v>58</v>
      </c>
      <c r="K12" s="44" t="s">
        <v>49</v>
      </c>
      <c r="L12" s="44" t="s">
        <v>49</v>
      </c>
      <c r="M12" s="44" t="s">
        <v>67</v>
      </c>
      <c r="N12" s="44" t="s">
        <v>49</v>
      </c>
      <c r="O12" s="44" t="s">
        <v>67</v>
      </c>
      <c r="P12" s="44" t="s">
        <v>49</v>
      </c>
      <c r="Q12" s="44" t="s">
        <v>49</v>
      </c>
      <c r="R12" s="44" t="s">
        <v>49</v>
      </c>
      <c r="S12" s="44" t="s">
        <v>49</v>
      </c>
      <c r="T12" s="44" t="s">
        <v>49</v>
      </c>
      <c r="U12" s="44" t="s">
        <v>49</v>
      </c>
      <c r="V12" s="44" t="s">
        <v>49</v>
      </c>
      <c r="W12" s="44" t="s">
        <v>49</v>
      </c>
      <c r="X12" s="44" t="s">
        <v>49</v>
      </c>
      <c r="Y12" s="44" t="s">
        <v>49</v>
      </c>
      <c r="Z12" s="44" t="s">
        <v>49</v>
      </c>
      <c r="AA12" s="44" t="s">
        <v>49</v>
      </c>
      <c r="AB12" s="44" t="s">
        <v>49</v>
      </c>
      <c r="AC12" s="44" t="s">
        <v>49</v>
      </c>
      <c r="AD12" s="44" t="s">
        <v>49</v>
      </c>
      <c r="AE12" s="45" t="str">
        <f aca="false">IF(COUNTIF(F12:K12,"S")+COUNTIF(F12:K12,"ANI")=0,"NA",IF(COUNTIF(F12:K12,"ANI")=0,"Substantially Achieved",IF(COUNTIF(F12:K12,"S")=0,"Not Achieved","Partially Achieved")))</f>
        <v>Substantially Achieved</v>
      </c>
      <c r="AF12" s="45" t="str">
        <f aca="false">IF(COUNTIF(L12:S12,"S")+COUNTIF(L12:S12,"ANI")=0,"NA",IF(COUNTIF(L12:S12,"ANI")=0,"Substantially Achieved",IF(COUNTIF(L12:S12,"S")=0,"Not Achieved","Partially Achieved")))</f>
        <v>Partially Achieved</v>
      </c>
      <c r="AG12" s="45" t="str">
        <f aca="false">IF(COUNTIF(T12:AB12,"S")+COUNTIF(T12:AB12,"ANI")=0,"NA",IF(COUNTIF(T12:AB12,"ANI")=0,"Substantially Achieved",IF(COUNTIF(T12:AB12,"S")=0,"Not Achieved","Partially Achieved")))</f>
        <v>Substantially Achieved</v>
      </c>
      <c r="AH12" s="45" t="str">
        <f aca="false">IF(COUNTIF(AC12:AD12,"S")+COUNTIF(AC12:AD12,"ANI")=0,"NA",IF(COUNTIF(AC12:AD12,"ANI")=0,"Substantially Achieved",IF(COUNTIF(AC12:AD12,"S")=0,"Not Achieved","Partially Achieved")))</f>
        <v>Substantially Achieved</v>
      </c>
      <c r="AI12" s="33" t="n">
        <f aca="false">COUNTIF(F12:AD12,"S")</f>
        <v>18</v>
      </c>
      <c r="AJ12" s="33" t="n">
        <f aca="false">COUNTIF(F12:AD12,"ANI")</f>
        <v>2</v>
      </c>
      <c r="AK12" s="46" t="n">
        <f aca="false">IFERROR(AI12/(AI12+AJ12),"")</f>
        <v>0.9</v>
      </c>
    </row>
    <row r="13" customFormat="false" ht="15" hidden="false" customHeight="false" outlineLevel="0" collapsed="false">
      <c r="A13" s="42" t="s">
        <v>259</v>
      </c>
      <c r="B13" s="42" t="s">
        <v>255</v>
      </c>
      <c r="C13" s="42" t="s">
        <v>35</v>
      </c>
      <c r="D13" s="42" t="s">
        <v>38</v>
      </c>
      <c r="E13" s="43" t="n">
        <v>46153</v>
      </c>
      <c r="F13" s="44" t="s">
        <v>49</v>
      </c>
      <c r="G13" s="44" t="s">
        <v>49</v>
      </c>
      <c r="H13" s="44" t="s">
        <v>49</v>
      </c>
      <c r="I13" s="44" t="s">
        <v>67</v>
      </c>
      <c r="J13" s="44" t="s">
        <v>58</v>
      </c>
      <c r="K13" s="44" t="s">
        <v>67</v>
      </c>
      <c r="L13" s="44" t="s">
        <v>49</v>
      </c>
      <c r="M13" s="44" t="s">
        <v>49</v>
      </c>
      <c r="N13" s="44" t="s">
        <v>58</v>
      </c>
      <c r="O13" s="44" t="s">
        <v>49</v>
      </c>
      <c r="P13" s="44" t="s">
        <v>49</v>
      </c>
      <c r="Q13" s="44" t="s">
        <v>67</v>
      </c>
      <c r="R13" s="44" t="s">
        <v>49</v>
      </c>
      <c r="S13" s="44" t="s">
        <v>67</v>
      </c>
      <c r="T13" s="44" t="s">
        <v>49</v>
      </c>
      <c r="U13" s="44" t="s">
        <v>67</v>
      </c>
      <c r="V13" s="44" t="s">
        <v>49</v>
      </c>
      <c r="W13" s="44" t="s">
        <v>67</v>
      </c>
      <c r="X13" s="44" t="s">
        <v>49</v>
      </c>
      <c r="Y13" s="44" t="s">
        <v>67</v>
      </c>
      <c r="Z13" s="44" t="s">
        <v>67</v>
      </c>
      <c r="AA13" s="44" t="s">
        <v>67</v>
      </c>
      <c r="AB13" s="44" t="s">
        <v>58</v>
      </c>
      <c r="AC13" s="44" t="s">
        <v>67</v>
      </c>
      <c r="AD13" s="44" t="s">
        <v>49</v>
      </c>
      <c r="AE13" s="45" t="str">
        <f aca="false">IF(COUNTIF(F13:K13,"S")+COUNTIF(F13:K13,"ANI")=0,"NA",IF(COUNTIF(F13:K13,"ANI")=0,"Substantially Achieved",IF(COUNTIF(F13:K13,"S")=0,"Not Achieved","Partially Achieved")))</f>
        <v>Partially Achieved</v>
      </c>
      <c r="AF13" s="45" t="str">
        <f aca="false">IF(COUNTIF(L13:S13,"S")+COUNTIF(L13:S13,"ANI")=0,"NA",IF(COUNTIF(L13:S13,"ANI")=0,"Substantially Achieved",IF(COUNTIF(L13:S13,"S")=0,"Not Achieved","Partially Achieved")))</f>
        <v>Partially Achieved</v>
      </c>
      <c r="AG13" s="45" t="str">
        <f aca="false">IF(COUNTIF(T13:AB13,"S")+COUNTIF(T13:AB13,"ANI")=0,"NA",IF(COUNTIF(T13:AB13,"ANI")=0,"Substantially Achieved",IF(COUNTIF(T13:AB13,"S")=0,"Not Achieved","Partially Achieved")))</f>
        <v>Partially Achieved</v>
      </c>
      <c r="AH13" s="45" t="str">
        <f aca="false">IF(COUNTIF(AC13:AD13,"S")+COUNTIF(AC13:AD13,"ANI")=0,"NA",IF(COUNTIF(AC13:AD13,"ANI")=0,"Substantially Achieved",IF(COUNTIF(AC13:AD13,"S")=0,"Not Achieved","Partially Achieved")))</f>
        <v>Partially Achieved</v>
      </c>
      <c r="AI13" s="33" t="n">
        <f aca="false">COUNTIF(F13:AD13,"S")</f>
        <v>12</v>
      </c>
      <c r="AJ13" s="33" t="n">
        <f aca="false">COUNTIF(F13:AD13,"ANI")</f>
        <v>10</v>
      </c>
      <c r="AK13" s="46" t="n">
        <f aca="false">IFERROR(AI13/(AI13+AJ13),"")</f>
        <v>0.545454545454545</v>
      </c>
    </row>
    <row r="14" customFormat="false" ht="15" hidden="false" customHeight="false" outlineLevel="0" collapsed="false">
      <c r="A14" s="42" t="s">
        <v>260</v>
      </c>
      <c r="B14" s="42" t="s">
        <v>253</v>
      </c>
      <c r="C14" s="42" t="s">
        <v>35</v>
      </c>
      <c r="D14" s="42" t="s">
        <v>38</v>
      </c>
      <c r="E14" s="43" t="n">
        <v>46153</v>
      </c>
      <c r="F14" s="44" t="s">
        <v>58</v>
      </c>
      <c r="G14" s="44" t="s">
        <v>58</v>
      </c>
      <c r="H14" s="44" t="s">
        <v>58</v>
      </c>
      <c r="I14" s="44" t="s">
        <v>58</v>
      </c>
      <c r="J14" s="44" t="s">
        <v>58</v>
      </c>
      <c r="K14" s="44" t="s">
        <v>49</v>
      </c>
      <c r="L14" s="44" t="s">
        <v>67</v>
      </c>
      <c r="M14" s="44" t="s">
        <v>49</v>
      </c>
      <c r="N14" s="44" t="s">
        <v>67</v>
      </c>
      <c r="O14" s="44" t="s">
        <v>67</v>
      </c>
      <c r="P14" s="44" t="s">
        <v>49</v>
      </c>
      <c r="Q14" s="44" t="s">
        <v>49</v>
      </c>
      <c r="R14" s="44" t="s">
        <v>49</v>
      </c>
      <c r="S14" s="44" t="s">
        <v>67</v>
      </c>
      <c r="T14" s="44" t="s">
        <v>49</v>
      </c>
      <c r="U14" s="44" t="s">
        <v>49</v>
      </c>
      <c r="V14" s="44" t="s">
        <v>67</v>
      </c>
      <c r="W14" s="44" t="s">
        <v>67</v>
      </c>
      <c r="X14" s="44" t="s">
        <v>67</v>
      </c>
      <c r="Y14" s="44" t="s">
        <v>67</v>
      </c>
      <c r="Z14" s="44" t="s">
        <v>49</v>
      </c>
      <c r="AA14" s="44" t="s">
        <v>49</v>
      </c>
      <c r="AB14" s="44" t="s">
        <v>58</v>
      </c>
      <c r="AC14" s="44" t="s">
        <v>49</v>
      </c>
      <c r="AD14" s="44" t="s">
        <v>49</v>
      </c>
      <c r="AE14" s="45" t="str">
        <f aca="false">IF(COUNTIF(F14:K14,"S")+COUNTIF(F14:K14,"ANI")=0,"NA",IF(COUNTIF(F14:K14,"ANI")=0,"Substantially Achieved",IF(COUNTIF(F14:K14,"S")=0,"Not Achieved","Partially Achieved")))</f>
        <v>Substantially Achieved</v>
      </c>
      <c r="AF14" s="45" t="str">
        <f aca="false">IF(COUNTIF(L14:S14,"S")+COUNTIF(L14:S14,"ANI")=0,"NA",IF(COUNTIF(L14:S14,"ANI")=0,"Substantially Achieved",IF(COUNTIF(L14:S14,"S")=0,"Not Achieved","Partially Achieved")))</f>
        <v>Partially Achieved</v>
      </c>
      <c r="AG14" s="45" t="str">
        <f aca="false">IF(COUNTIF(T14:AB14,"S")+COUNTIF(T14:AB14,"ANI")=0,"NA",IF(COUNTIF(T14:AB14,"ANI")=0,"Substantially Achieved",IF(COUNTIF(T14:AB14,"S")=0,"Not Achieved","Partially Achieved")))</f>
        <v>Partially Achieved</v>
      </c>
      <c r="AH14" s="45" t="str">
        <f aca="false">IF(COUNTIF(AC14:AD14,"S")+COUNTIF(AC14:AD14,"ANI")=0,"NA",IF(COUNTIF(AC14:AD14,"ANI")=0,"Substantially Achieved",IF(COUNTIF(AC14:AD14,"S")=0,"Not Achieved","Partially Achieved")))</f>
        <v>Substantially Achieved</v>
      </c>
      <c r="AI14" s="33" t="n">
        <f aca="false">COUNTIF(F14:AD14,"S")</f>
        <v>11</v>
      </c>
      <c r="AJ14" s="33" t="n">
        <f aca="false">COUNTIF(F14:AD14,"ANI")</f>
        <v>8</v>
      </c>
      <c r="AK14" s="46" t="n">
        <f aca="false">IFERROR(AI14/(AI14+AJ14),"")</f>
        <v>0.578947368421053</v>
      </c>
    </row>
    <row r="15" customFormat="false" ht="15" hidden="false" customHeight="false" outlineLevel="0" collapsed="false">
      <c r="A15" s="42" t="s">
        <v>261</v>
      </c>
      <c r="B15" s="42" t="s">
        <v>251</v>
      </c>
      <c r="C15" s="42" t="s">
        <v>35</v>
      </c>
      <c r="D15" s="42" t="s">
        <v>38</v>
      </c>
      <c r="E15" s="43" t="n">
        <v>46157</v>
      </c>
      <c r="F15" s="44" t="s">
        <v>58</v>
      </c>
      <c r="G15" s="44" t="s">
        <v>58</v>
      </c>
      <c r="H15" s="44" t="s">
        <v>58</v>
      </c>
      <c r="I15" s="44" t="s">
        <v>58</v>
      </c>
      <c r="J15" s="44" t="s">
        <v>58</v>
      </c>
      <c r="K15" s="44" t="s">
        <v>49</v>
      </c>
      <c r="L15" s="44" t="s">
        <v>49</v>
      </c>
      <c r="M15" s="44" t="s">
        <v>49</v>
      </c>
      <c r="N15" s="44" t="s">
        <v>67</v>
      </c>
      <c r="O15" s="44" t="s">
        <v>49</v>
      </c>
      <c r="P15" s="44" t="s">
        <v>49</v>
      </c>
      <c r="Q15" s="44" t="s">
        <v>67</v>
      </c>
      <c r="R15" s="44" t="s">
        <v>49</v>
      </c>
      <c r="S15" s="44" t="s">
        <v>67</v>
      </c>
      <c r="T15" s="44" t="s">
        <v>49</v>
      </c>
      <c r="U15" s="44" t="s">
        <v>49</v>
      </c>
      <c r="V15" s="44" t="s">
        <v>49</v>
      </c>
      <c r="W15" s="44" t="s">
        <v>49</v>
      </c>
      <c r="X15" s="44" t="s">
        <v>49</v>
      </c>
      <c r="Y15" s="44" t="s">
        <v>49</v>
      </c>
      <c r="Z15" s="44" t="s">
        <v>49</v>
      </c>
      <c r="AA15" s="44" t="s">
        <v>49</v>
      </c>
      <c r="AB15" s="44" t="s">
        <v>49</v>
      </c>
      <c r="AC15" s="44" t="s">
        <v>67</v>
      </c>
      <c r="AD15" s="44" t="s">
        <v>49</v>
      </c>
      <c r="AE15" s="45" t="str">
        <f aca="false">IF(COUNTIF(F15:K15,"S")+COUNTIF(F15:K15,"ANI")=0,"NA",IF(COUNTIF(F15:K15,"ANI")=0,"Substantially Achieved",IF(COUNTIF(F15:K15,"S")=0,"Not Achieved","Partially Achieved")))</f>
        <v>Substantially Achieved</v>
      </c>
      <c r="AF15" s="45" t="str">
        <f aca="false">IF(COUNTIF(L15:S15,"S")+COUNTIF(L15:S15,"ANI")=0,"NA",IF(COUNTIF(L15:S15,"ANI")=0,"Substantially Achieved",IF(COUNTIF(L15:S15,"S")=0,"Not Achieved","Partially Achieved")))</f>
        <v>Partially Achieved</v>
      </c>
      <c r="AG15" s="45" t="str">
        <f aca="false">IF(COUNTIF(T15:AB15,"S")+COUNTIF(T15:AB15,"ANI")=0,"NA",IF(COUNTIF(T15:AB15,"ANI")=0,"Substantially Achieved",IF(COUNTIF(T15:AB15,"S")=0,"Not Achieved","Partially Achieved")))</f>
        <v>Substantially Achieved</v>
      </c>
      <c r="AH15" s="45" t="str">
        <f aca="false">IF(COUNTIF(AC15:AD15,"S")+COUNTIF(AC15:AD15,"ANI")=0,"NA",IF(COUNTIF(AC15:AD15,"ANI")=0,"Substantially Achieved",IF(COUNTIF(AC15:AD15,"S")=0,"Not Achieved","Partially Achieved")))</f>
        <v>Partially Achieved</v>
      </c>
      <c r="AI15" s="33" t="n">
        <f aca="false">COUNTIF(F15:AD15,"S")</f>
        <v>16</v>
      </c>
      <c r="AJ15" s="33" t="n">
        <f aca="false">COUNTIF(F15:AD15,"ANI")</f>
        <v>4</v>
      </c>
      <c r="AK15" s="46" t="n">
        <f aca="false">IFERROR(AI15/(AI15+AJ15),"")</f>
        <v>0.8</v>
      </c>
    </row>
    <row r="16" customFormat="false" ht="15" hidden="false" customHeight="false" outlineLevel="0" collapsed="false">
      <c r="A16" s="42" t="s">
        <v>262</v>
      </c>
      <c r="B16" s="42" t="s">
        <v>257</v>
      </c>
      <c r="C16" s="42" t="s">
        <v>35</v>
      </c>
      <c r="D16" s="42" t="s">
        <v>145</v>
      </c>
      <c r="E16" s="43" t="n">
        <v>46154</v>
      </c>
      <c r="F16" s="44" t="s">
        <v>58</v>
      </c>
      <c r="G16" s="44" t="s">
        <v>58</v>
      </c>
      <c r="H16" s="44" t="s">
        <v>58</v>
      </c>
      <c r="I16" s="44" t="s">
        <v>58</v>
      </c>
      <c r="J16" s="44" t="s">
        <v>58</v>
      </c>
      <c r="K16" s="44" t="s">
        <v>49</v>
      </c>
      <c r="L16" s="44" t="s">
        <v>67</v>
      </c>
      <c r="M16" s="44" t="s">
        <v>49</v>
      </c>
      <c r="N16" s="44" t="s">
        <v>58</v>
      </c>
      <c r="O16" s="44" t="s">
        <v>49</v>
      </c>
      <c r="P16" s="44" t="s">
        <v>49</v>
      </c>
      <c r="Q16" s="44" t="s">
        <v>49</v>
      </c>
      <c r="R16" s="44" t="s">
        <v>49</v>
      </c>
      <c r="S16" s="44" t="s">
        <v>49</v>
      </c>
      <c r="T16" s="44" t="s">
        <v>49</v>
      </c>
      <c r="U16" s="44" t="s">
        <v>49</v>
      </c>
      <c r="V16" s="44" t="s">
        <v>67</v>
      </c>
      <c r="W16" s="44" t="s">
        <v>67</v>
      </c>
      <c r="X16" s="44" t="s">
        <v>49</v>
      </c>
      <c r="Y16" s="44" t="s">
        <v>49</v>
      </c>
      <c r="Z16" s="44" t="s">
        <v>49</v>
      </c>
      <c r="AA16" s="44" t="s">
        <v>49</v>
      </c>
      <c r="AB16" s="44" t="s">
        <v>49</v>
      </c>
      <c r="AC16" s="44" t="s">
        <v>49</v>
      </c>
      <c r="AD16" s="44" t="s">
        <v>49</v>
      </c>
      <c r="AE16" s="45" t="str">
        <f aca="false">IF(COUNTIF(F16:K16,"S")+COUNTIF(F16:K16,"ANI")=0,"NA",IF(COUNTIF(F16:K16,"ANI")=0,"Substantially Achieved",IF(COUNTIF(F16:K16,"S")=0,"Not Achieved","Partially Achieved")))</f>
        <v>Substantially Achieved</v>
      </c>
      <c r="AF16" s="45" t="str">
        <f aca="false">IF(COUNTIF(L16:S16,"S")+COUNTIF(L16:S16,"ANI")=0,"NA",IF(COUNTIF(L16:S16,"ANI")=0,"Substantially Achieved",IF(COUNTIF(L16:S16,"S")=0,"Not Achieved","Partially Achieved")))</f>
        <v>Partially Achieved</v>
      </c>
      <c r="AG16" s="45" t="str">
        <f aca="false">IF(COUNTIF(T16:AB16,"S")+COUNTIF(T16:AB16,"ANI")=0,"NA",IF(COUNTIF(T16:AB16,"ANI")=0,"Substantially Achieved",IF(COUNTIF(T16:AB16,"S")=0,"Not Achieved","Partially Achieved")))</f>
        <v>Partially Achieved</v>
      </c>
      <c r="AH16" s="45" t="str">
        <f aca="false">IF(COUNTIF(AC16:AD16,"S")+COUNTIF(AC16:AD16,"ANI")=0,"NA",IF(COUNTIF(AC16:AD16,"ANI")=0,"Substantially Achieved",IF(COUNTIF(AC16:AD16,"S")=0,"Not Achieved","Partially Achieved")))</f>
        <v>Substantially Achieved</v>
      </c>
      <c r="AI16" s="33" t="n">
        <f aca="false">COUNTIF(F16:AD16,"S")</f>
        <v>16</v>
      </c>
      <c r="AJ16" s="33" t="n">
        <f aca="false">COUNTIF(F16:AD16,"ANI")</f>
        <v>3</v>
      </c>
      <c r="AK16" s="46" t="n">
        <f aca="false">IFERROR(AI16/(AI16+AJ16),"")</f>
        <v>0.842105263157895</v>
      </c>
    </row>
    <row r="17" customFormat="false" ht="15" hidden="false" customHeight="false" outlineLevel="0" collapsed="false">
      <c r="A17" s="42" t="s">
        <v>263</v>
      </c>
      <c r="B17" s="42" t="s">
        <v>248</v>
      </c>
      <c r="C17" s="42" t="s">
        <v>35</v>
      </c>
      <c r="D17" s="42" t="s">
        <v>38</v>
      </c>
      <c r="E17" s="43" t="n">
        <v>46157</v>
      </c>
      <c r="F17" s="44" t="s">
        <v>49</v>
      </c>
      <c r="G17" s="44" t="s">
        <v>49</v>
      </c>
      <c r="H17" s="44" t="s">
        <v>49</v>
      </c>
      <c r="I17" s="44" t="s">
        <v>49</v>
      </c>
      <c r="J17" s="44" t="s">
        <v>58</v>
      </c>
      <c r="K17" s="44" t="s">
        <v>49</v>
      </c>
      <c r="L17" s="44" t="s">
        <v>49</v>
      </c>
      <c r="M17" s="44" t="s">
        <v>49</v>
      </c>
      <c r="N17" s="44" t="s">
        <v>58</v>
      </c>
      <c r="O17" s="44" t="s">
        <v>49</v>
      </c>
      <c r="P17" s="44" t="s">
        <v>58</v>
      </c>
      <c r="Q17" s="44" t="s">
        <v>58</v>
      </c>
      <c r="R17" s="44" t="s">
        <v>67</v>
      </c>
      <c r="S17" s="44" t="s">
        <v>49</v>
      </c>
      <c r="T17" s="44" t="s">
        <v>49</v>
      </c>
      <c r="U17" s="44" t="s">
        <v>58</v>
      </c>
      <c r="V17" s="44" t="s">
        <v>49</v>
      </c>
      <c r="W17" s="44" t="s">
        <v>67</v>
      </c>
      <c r="X17" s="44" t="s">
        <v>49</v>
      </c>
      <c r="Y17" s="44" t="s">
        <v>58</v>
      </c>
      <c r="Z17" s="44" t="s">
        <v>58</v>
      </c>
      <c r="AA17" s="44" t="s">
        <v>67</v>
      </c>
      <c r="AB17" s="44" t="s">
        <v>58</v>
      </c>
      <c r="AC17" s="44" t="s">
        <v>49</v>
      </c>
      <c r="AD17" s="44" t="s">
        <v>49</v>
      </c>
      <c r="AE17" s="45" t="str">
        <f aca="false">IF(COUNTIF(F17:K17,"S")+COUNTIF(F17:K17,"ANI")=0,"NA",IF(COUNTIF(F17:K17,"ANI")=0,"Substantially Achieved",IF(COUNTIF(F17:K17,"S")=0,"Not Achieved","Partially Achieved")))</f>
        <v>Substantially Achieved</v>
      </c>
      <c r="AF17" s="45" t="str">
        <f aca="false">IF(COUNTIF(L17:S17,"S")+COUNTIF(L17:S17,"ANI")=0,"NA",IF(COUNTIF(L17:S17,"ANI")=0,"Substantially Achieved",IF(COUNTIF(L17:S17,"S")=0,"Not Achieved","Partially Achieved")))</f>
        <v>Partially Achieved</v>
      </c>
      <c r="AG17" s="45" t="str">
        <f aca="false">IF(COUNTIF(T17:AB17,"S")+COUNTIF(T17:AB17,"ANI")=0,"NA",IF(COUNTIF(T17:AB17,"ANI")=0,"Substantially Achieved",IF(COUNTIF(T17:AB17,"S")=0,"Not Achieved","Partially Achieved")))</f>
        <v>Partially Achieved</v>
      </c>
      <c r="AH17" s="45" t="str">
        <f aca="false">IF(COUNTIF(AC17:AD17,"S")+COUNTIF(AC17:AD17,"ANI")=0,"NA",IF(COUNTIF(AC17:AD17,"ANI")=0,"Substantially Achieved",IF(COUNTIF(AC17:AD17,"S")=0,"Not Achieved","Partially Achieved")))</f>
        <v>Substantially Achieved</v>
      </c>
      <c r="AI17" s="33" t="n">
        <f aca="false">COUNTIF(F17:AD17,"S")</f>
        <v>14</v>
      </c>
      <c r="AJ17" s="33" t="n">
        <f aca="false">COUNTIF(F17:AD17,"ANI")</f>
        <v>3</v>
      </c>
      <c r="AK17" s="46" t="n">
        <f aca="false">IFERROR(AI17/(AI17+AJ17),"")</f>
        <v>0.823529411764706</v>
      </c>
    </row>
    <row r="18" customFormat="false" ht="15" hidden="false" customHeight="false" outlineLevel="0" collapsed="false">
      <c r="A18" s="42" t="s">
        <v>264</v>
      </c>
      <c r="B18" s="42" t="s">
        <v>32</v>
      </c>
      <c r="C18" s="42" t="s">
        <v>35</v>
      </c>
      <c r="D18" s="42" t="s">
        <v>38</v>
      </c>
      <c r="E18" s="43" t="n">
        <v>46157</v>
      </c>
      <c r="F18" s="44" t="s">
        <v>58</v>
      </c>
      <c r="G18" s="44" t="s">
        <v>58</v>
      </c>
      <c r="H18" s="44" t="s">
        <v>58</v>
      </c>
      <c r="I18" s="44" t="s">
        <v>58</v>
      </c>
      <c r="J18" s="44" t="s">
        <v>58</v>
      </c>
      <c r="K18" s="44" t="s">
        <v>49</v>
      </c>
      <c r="L18" s="44" t="s">
        <v>49</v>
      </c>
      <c r="M18" s="44" t="s">
        <v>49</v>
      </c>
      <c r="N18" s="44" t="s">
        <v>58</v>
      </c>
      <c r="O18" s="44" t="s">
        <v>67</v>
      </c>
      <c r="P18" s="44" t="s">
        <v>49</v>
      </c>
      <c r="Q18" s="44" t="s">
        <v>67</v>
      </c>
      <c r="R18" s="44" t="s">
        <v>67</v>
      </c>
      <c r="S18" s="44" t="s">
        <v>49</v>
      </c>
      <c r="T18" s="44" t="s">
        <v>49</v>
      </c>
      <c r="U18" s="44" t="s">
        <v>58</v>
      </c>
      <c r="V18" s="44" t="s">
        <v>67</v>
      </c>
      <c r="W18" s="44" t="s">
        <v>67</v>
      </c>
      <c r="X18" s="44" t="s">
        <v>67</v>
      </c>
      <c r="Y18" s="44" t="s">
        <v>58</v>
      </c>
      <c r="Z18" s="44" t="s">
        <v>67</v>
      </c>
      <c r="AA18" s="44" t="s">
        <v>49</v>
      </c>
      <c r="AB18" s="44" t="s">
        <v>58</v>
      </c>
      <c r="AC18" s="44" t="s">
        <v>49</v>
      </c>
      <c r="AD18" s="44" t="s">
        <v>49</v>
      </c>
      <c r="AE18" s="45" t="str">
        <f aca="false">IF(COUNTIF(F18:K18,"S")+COUNTIF(F18:K18,"ANI")=0,"NA",IF(COUNTIF(F18:K18,"ANI")=0,"Substantially Achieved",IF(COUNTIF(F18:K18,"S")=0,"Not Achieved","Partially Achieved")))</f>
        <v>Substantially Achieved</v>
      </c>
      <c r="AF18" s="45" t="str">
        <f aca="false">IF(COUNTIF(L18:S18,"S")+COUNTIF(L18:S18,"ANI")=0,"NA",IF(COUNTIF(L18:S18,"ANI")=0,"Substantially Achieved",IF(COUNTIF(L18:S18,"S")=0,"Not Achieved","Partially Achieved")))</f>
        <v>Partially Achieved</v>
      </c>
      <c r="AG18" s="45" t="str">
        <f aca="false">IF(COUNTIF(T18:AB18,"S")+COUNTIF(T18:AB18,"ANI")=0,"NA",IF(COUNTIF(T18:AB18,"ANI")=0,"Substantially Achieved",IF(COUNTIF(T18:AB18,"S")=0,"Not Achieved","Partially Achieved")))</f>
        <v>Partially Achieved</v>
      </c>
      <c r="AH18" s="45" t="str">
        <f aca="false">IF(COUNTIF(AC18:AD18,"S")+COUNTIF(AC18:AD18,"ANI")=0,"NA",IF(COUNTIF(AC18:AD18,"ANI")=0,"Substantially Achieved",IF(COUNTIF(AC18:AD18,"S")=0,"Not Achieved","Partially Achieved")))</f>
        <v>Substantially Achieved</v>
      </c>
      <c r="AI18" s="33" t="n">
        <f aca="false">COUNTIF(F18:AD18,"S")</f>
        <v>9</v>
      </c>
      <c r="AJ18" s="33" t="n">
        <f aca="false">COUNTIF(F18:AD18,"ANI")</f>
        <v>7</v>
      </c>
      <c r="AK18" s="46" t="n">
        <f aca="false">IFERROR(AI18/(AI18+AJ18),"")</f>
        <v>0.5625</v>
      </c>
    </row>
    <row r="19" customFormat="false" ht="15" hidden="false" customHeight="false" outlineLevel="0" collapsed="false">
      <c r="A19" s="42" t="s">
        <v>265</v>
      </c>
      <c r="B19" s="42" t="s">
        <v>253</v>
      </c>
      <c r="C19" s="42" t="s">
        <v>35</v>
      </c>
      <c r="D19" s="42" t="s">
        <v>38</v>
      </c>
      <c r="E19" s="43" t="n">
        <v>46154</v>
      </c>
      <c r="F19" s="44" t="s">
        <v>58</v>
      </c>
      <c r="G19" s="44" t="s">
        <v>58</v>
      </c>
      <c r="H19" s="44" t="s">
        <v>58</v>
      </c>
      <c r="I19" s="44" t="s">
        <v>58</v>
      </c>
      <c r="J19" s="44" t="s">
        <v>67</v>
      </c>
      <c r="K19" s="44" t="s">
        <v>67</v>
      </c>
      <c r="L19" s="44" t="s">
        <v>67</v>
      </c>
      <c r="M19" s="44" t="s">
        <v>49</v>
      </c>
      <c r="N19" s="44" t="s">
        <v>67</v>
      </c>
      <c r="O19" s="44" t="s">
        <v>67</v>
      </c>
      <c r="P19" s="44" t="s">
        <v>58</v>
      </c>
      <c r="Q19" s="44" t="s">
        <v>67</v>
      </c>
      <c r="R19" s="44" t="s">
        <v>49</v>
      </c>
      <c r="S19" s="44" t="s">
        <v>49</v>
      </c>
      <c r="T19" s="44" t="s">
        <v>67</v>
      </c>
      <c r="U19" s="44" t="s">
        <v>67</v>
      </c>
      <c r="V19" s="44" t="s">
        <v>67</v>
      </c>
      <c r="W19" s="44" t="s">
        <v>49</v>
      </c>
      <c r="X19" s="44" t="s">
        <v>49</v>
      </c>
      <c r="Y19" s="44" t="s">
        <v>67</v>
      </c>
      <c r="Z19" s="44" t="s">
        <v>67</v>
      </c>
      <c r="AA19" s="44" t="s">
        <v>67</v>
      </c>
      <c r="AB19" s="44" t="s">
        <v>67</v>
      </c>
      <c r="AC19" s="44" t="s">
        <v>49</v>
      </c>
      <c r="AD19" s="44" t="s">
        <v>49</v>
      </c>
      <c r="AE19" s="45" t="str">
        <f aca="false">IF(COUNTIF(F19:K19,"S")+COUNTIF(F19:K19,"ANI")=0,"NA",IF(COUNTIF(F19:K19,"ANI")=0,"Substantially Achieved",IF(COUNTIF(F19:K19,"S")=0,"Not Achieved","Partially Achieved")))</f>
        <v>Not Achieved</v>
      </c>
      <c r="AF19" s="45" t="str">
        <f aca="false">IF(COUNTIF(L19:S19,"S")+COUNTIF(L19:S19,"ANI")=0,"NA",IF(COUNTIF(L19:S19,"ANI")=0,"Substantially Achieved",IF(COUNTIF(L19:S19,"S")=0,"Not Achieved","Partially Achieved")))</f>
        <v>Partially Achieved</v>
      </c>
      <c r="AG19" s="45" t="str">
        <f aca="false">IF(COUNTIF(T19:AB19,"S")+COUNTIF(T19:AB19,"ANI")=0,"NA",IF(COUNTIF(T19:AB19,"ANI")=0,"Substantially Achieved",IF(COUNTIF(T19:AB19,"S")=0,"Not Achieved","Partially Achieved")))</f>
        <v>Partially Achieved</v>
      </c>
      <c r="AH19" s="45" t="str">
        <f aca="false">IF(COUNTIF(AC19:AD19,"S")+COUNTIF(AC19:AD19,"ANI")=0,"NA",IF(COUNTIF(AC19:AD19,"ANI")=0,"Substantially Achieved",IF(COUNTIF(AC19:AD19,"S")=0,"Not Achieved","Partially Achieved")))</f>
        <v>Substantially Achieved</v>
      </c>
      <c r="AI19" s="33" t="n">
        <f aca="false">COUNTIF(F19:AD19,"S")</f>
        <v>7</v>
      </c>
      <c r="AJ19" s="33" t="n">
        <f aca="false">COUNTIF(F19:AD19,"ANI")</f>
        <v>13</v>
      </c>
      <c r="AK19" s="46" t="n">
        <f aca="false">IFERROR(AI19/(AI19+AJ19),"")</f>
        <v>0.35</v>
      </c>
    </row>
    <row r="20" customFormat="false" ht="15" hidden="false" customHeight="false" outlineLevel="0" collapsed="false">
      <c r="A20" s="42" t="s">
        <v>266</v>
      </c>
      <c r="B20" s="42" t="s">
        <v>255</v>
      </c>
      <c r="C20" s="42" t="s">
        <v>35</v>
      </c>
      <c r="D20" s="42" t="s">
        <v>38</v>
      </c>
      <c r="E20" s="43" t="n">
        <v>46157</v>
      </c>
      <c r="F20" s="44" t="s">
        <v>49</v>
      </c>
      <c r="G20" s="44" t="s">
        <v>49</v>
      </c>
      <c r="H20" s="44" t="s">
        <v>49</v>
      </c>
      <c r="I20" s="44" t="s">
        <v>49</v>
      </c>
      <c r="J20" s="44" t="s">
        <v>58</v>
      </c>
      <c r="K20" s="44" t="s">
        <v>67</v>
      </c>
      <c r="L20" s="44" t="s">
        <v>67</v>
      </c>
      <c r="M20" s="44" t="s">
        <v>49</v>
      </c>
      <c r="N20" s="44" t="s">
        <v>67</v>
      </c>
      <c r="O20" s="44" t="s">
        <v>67</v>
      </c>
      <c r="P20" s="44" t="s">
        <v>49</v>
      </c>
      <c r="Q20" s="44" t="s">
        <v>67</v>
      </c>
      <c r="R20" s="44" t="s">
        <v>49</v>
      </c>
      <c r="S20" s="44" t="s">
        <v>67</v>
      </c>
      <c r="T20" s="44" t="s">
        <v>49</v>
      </c>
      <c r="U20" s="44" t="s">
        <v>67</v>
      </c>
      <c r="V20" s="44" t="s">
        <v>49</v>
      </c>
      <c r="W20" s="44" t="s">
        <v>67</v>
      </c>
      <c r="X20" s="44" t="s">
        <v>67</v>
      </c>
      <c r="Y20" s="44" t="s">
        <v>67</v>
      </c>
      <c r="Z20" s="44" t="s">
        <v>49</v>
      </c>
      <c r="AA20" s="44" t="s">
        <v>49</v>
      </c>
      <c r="AB20" s="44" t="s">
        <v>67</v>
      </c>
      <c r="AC20" s="44" t="s">
        <v>67</v>
      </c>
      <c r="AD20" s="44" t="s">
        <v>67</v>
      </c>
      <c r="AE20" s="45" t="str">
        <f aca="false">IF(COUNTIF(F20:K20,"S")+COUNTIF(F20:K20,"ANI")=0,"NA",IF(COUNTIF(F20:K20,"ANI")=0,"Substantially Achieved",IF(COUNTIF(F20:K20,"S")=0,"Not Achieved","Partially Achieved")))</f>
        <v>Partially Achieved</v>
      </c>
      <c r="AF20" s="45" t="str">
        <f aca="false">IF(COUNTIF(L20:S20,"S")+COUNTIF(L20:S20,"ANI")=0,"NA",IF(COUNTIF(L20:S20,"ANI")=0,"Substantially Achieved",IF(COUNTIF(L20:S20,"S")=0,"Not Achieved","Partially Achieved")))</f>
        <v>Partially Achieved</v>
      </c>
      <c r="AG20" s="45" t="str">
        <f aca="false">IF(COUNTIF(T20:AB20,"S")+COUNTIF(T20:AB20,"ANI")=0,"NA",IF(COUNTIF(T20:AB20,"ANI")=0,"Substantially Achieved",IF(COUNTIF(T20:AB20,"S")=0,"Not Achieved","Partially Achieved")))</f>
        <v>Partially Achieved</v>
      </c>
      <c r="AH20" s="45" t="str">
        <f aca="false">IF(COUNTIF(AC20:AD20,"S")+COUNTIF(AC20:AD20,"ANI")=0,"NA",IF(COUNTIF(AC20:AD20,"ANI")=0,"Substantially Achieved",IF(COUNTIF(AC20:AD20,"S")=0,"Not Achieved","Partially Achieved")))</f>
        <v>Not Achieved</v>
      </c>
      <c r="AI20" s="33" t="n">
        <f aca="false">COUNTIF(F20:AD20,"S")</f>
        <v>11</v>
      </c>
      <c r="AJ20" s="33" t="n">
        <f aca="false">COUNTIF(F20:AD20,"ANI")</f>
        <v>13</v>
      </c>
      <c r="AK20" s="46" t="n">
        <f aca="false">IFERROR(AI20/(AI20+AJ20),"")</f>
        <v>0.458333333333333</v>
      </c>
    </row>
    <row r="21" customFormat="false" ht="15" hidden="false" customHeight="false" outlineLevel="0" collapsed="false">
      <c r="A21" s="42" t="s">
        <v>267</v>
      </c>
      <c r="B21" s="42" t="s">
        <v>248</v>
      </c>
      <c r="C21" s="42" t="s">
        <v>35</v>
      </c>
      <c r="D21" s="42" t="s">
        <v>145</v>
      </c>
      <c r="E21" s="43" t="n">
        <v>46154</v>
      </c>
      <c r="F21" s="44" t="s">
        <v>58</v>
      </c>
      <c r="G21" s="44" t="s">
        <v>58</v>
      </c>
      <c r="H21" s="44" t="s">
        <v>58</v>
      </c>
      <c r="I21" s="44" t="s">
        <v>58</v>
      </c>
      <c r="J21" s="44" t="s">
        <v>58</v>
      </c>
      <c r="K21" s="44" t="s">
        <v>49</v>
      </c>
      <c r="L21" s="44" t="s">
        <v>49</v>
      </c>
      <c r="M21" s="44" t="s">
        <v>49</v>
      </c>
      <c r="N21" s="44" t="s">
        <v>58</v>
      </c>
      <c r="O21" s="44" t="s">
        <v>49</v>
      </c>
      <c r="P21" s="44" t="s">
        <v>49</v>
      </c>
      <c r="Q21" s="44" t="s">
        <v>67</v>
      </c>
      <c r="R21" s="44" t="s">
        <v>49</v>
      </c>
      <c r="S21" s="44" t="s">
        <v>49</v>
      </c>
      <c r="T21" s="44" t="s">
        <v>49</v>
      </c>
      <c r="U21" s="44" t="s">
        <v>49</v>
      </c>
      <c r="V21" s="44" t="s">
        <v>67</v>
      </c>
      <c r="W21" s="44" t="s">
        <v>67</v>
      </c>
      <c r="X21" s="44" t="s">
        <v>67</v>
      </c>
      <c r="Y21" s="44" t="s">
        <v>49</v>
      </c>
      <c r="Z21" s="44" t="s">
        <v>58</v>
      </c>
      <c r="AA21" s="44" t="s">
        <v>49</v>
      </c>
      <c r="AB21" s="44" t="s">
        <v>58</v>
      </c>
      <c r="AC21" s="44" t="s">
        <v>67</v>
      </c>
      <c r="AD21" s="44" t="s">
        <v>49</v>
      </c>
      <c r="AE21" s="45" t="str">
        <f aca="false">IF(COUNTIF(F21:K21,"S")+COUNTIF(F21:K21,"ANI")=0,"NA",IF(COUNTIF(F21:K21,"ANI")=0,"Substantially Achieved",IF(COUNTIF(F21:K21,"S")=0,"Not Achieved","Partially Achieved")))</f>
        <v>Substantially Achieved</v>
      </c>
      <c r="AF21" s="45" t="str">
        <f aca="false">IF(COUNTIF(L21:S21,"S")+COUNTIF(L21:S21,"ANI")=0,"NA",IF(COUNTIF(L21:S21,"ANI")=0,"Substantially Achieved",IF(COUNTIF(L21:S21,"S")=0,"Not Achieved","Partially Achieved")))</f>
        <v>Partially Achieved</v>
      </c>
      <c r="AG21" s="45" t="str">
        <f aca="false">IF(COUNTIF(T21:AB21,"S")+COUNTIF(T21:AB21,"ANI")=0,"NA",IF(COUNTIF(T21:AB21,"ANI")=0,"Substantially Achieved",IF(COUNTIF(T21:AB21,"S")=0,"Not Achieved","Partially Achieved")))</f>
        <v>Partially Achieved</v>
      </c>
      <c r="AH21" s="45" t="str">
        <f aca="false">IF(COUNTIF(AC21:AD21,"S")+COUNTIF(AC21:AD21,"ANI")=0,"NA",IF(COUNTIF(AC21:AD21,"ANI")=0,"Substantially Achieved",IF(COUNTIF(AC21:AD21,"S")=0,"Not Achieved","Partially Achieved")))</f>
        <v>Partially Achieved</v>
      </c>
      <c r="AI21" s="33" t="n">
        <f aca="false">COUNTIF(F21:AD21,"S")</f>
        <v>12</v>
      </c>
      <c r="AJ21" s="33" t="n">
        <f aca="false">COUNTIF(F21:AD21,"ANI")</f>
        <v>5</v>
      </c>
      <c r="AK21" s="46" t="n">
        <f aca="false">IFERROR(AI21/(AI21+AJ21),"")</f>
        <v>0.705882352941177</v>
      </c>
    </row>
    <row r="22" customFormat="false" ht="15" hidden="false" customHeight="false" outlineLevel="0" collapsed="false">
      <c r="A22" s="42" t="s">
        <v>268</v>
      </c>
      <c r="B22" s="42" t="s">
        <v>255</v>
      </c>
      <c r="C22" s="42" t="s">
        <v>35</v>
      </c>
      <c r="D22" s="42" t="s">
        <v>38</v>
      </c>
      <c r="E22" s="43" t="n">
        <v>46154</v>
      </c>
      <c r="F22" s="44" t="s">
        <v>49</v>
      </c>
      <c r="G22" s="44" t="s">
        <v>49</v>
      </c>
      <c r="H22" s="44" t="s">
        <v>49</v>
      </c>
      <c r="I22" s="44" t="s">
        <v>49</v>
      </c>
      <c r="J22" s="44" t="s">
        <v>58</v>
      </c>
      <c r="K22" s="44" t="s">
        <v>67</v>
      </c>
      <c r="L22" s="44" t="s">
        <v>49</v>
      </c>
      <c r="M22" s="44" t="s">
        <v>49</v>
      </c>
      <c r="N22" s="44" t="s">
        <v>49</v>
      </c>
      <c r="O22" s="44" t="s">
        <v>49</v>
      </c>
      <c r="P22" s="44" t="s">
        <v>58</v>
      </c>
      <c r="Q22" s="44" t="s">
        <v>49</v>
      </c>
      <c r="R22" s="44" t="s">
        <v>49</v>
      </c>
      <c r="S22" s="44" t="s">
        <v>67</v>
      </c>
      <c r="T22" s="44" t="s">
        <v>49</v>
      </c>
      <c r="U22" s="44" t="s">
        <v>49</v>
      </c>
      <c r="V22" s="44" t="s">
        <v>49</v>
      </c>
      <c r="W22" s="44" t="s">
        <v>49</v>
      </c>
      <c r="X22" s="44" t="s">
        <v>49</v>
      </c>
      <c r="Y22" s="44" t="s">
        <v>49</v>
      </c>
      <c r="Z22" s="44" t="s">
        <v>49</v>
      </c>
      <c r="AA22" s="44" t="s">
        <v>49</v>
      </c>
      <c r="AB22" s="44" t="s">
        <v>49</v>
      </c>
      <c r="AC22" s="44" t="s">
        <v>49</v>
      </c>
      <c r="AD22" s="44" t="s">
        <v>49</v>
      </c>
      <c r="AE22" s="45" t="str">
        <f aca="false">IF(COUNTIF(F22:K22,"S")+COUNTIF(F22:K22,"ANI")=0,"NA",IF(COUNTIF(F22:K22,"ANI")=0,"Substantially Achieved",IF(COUNTIF(F22:K22,"S")=0,"Not Achieved","Partially Achieved")))</f>
        <v>Partially Achieved</v>
      </c>
      <c r="AF22" s="45" t="str">
        <f aca="false">IF(COUNTIF(L22:S22,"S")+COUNTIF(L22:S22,"ANI")=0,"NA",IF(COUNTIF(L22:S22,"ANI")=0,"Substantially Achieved",IF(COUNTIF(L22:S22,"S")=0,"Not Achieved","Partially Achieved")))</f>
        <v>Partially Achieved</v>
      </c>
      <c r="AG22" s="45" t="str">
        <f aca="false">IF(COUNTIF(T22:AB22,"S")+COUNTIF(T22:AB22,"ANI")=0,"NA",IF(COUNTIF(T22:AB22,"ANI")=0,"Substantially Achieved",IF(COUNTIF(T22:AB22,"S")=0,"Not Achieved","Partially Achieved")))</f>
        <v>Substantially Achieved</v>
      </c>
      <c r="AH22" s="45" t="str">
        <f aca="false">IF(COUNTIF(AC22:AD22,"S")+COUNTIF(AC22:AD22,"ANI")=0,"NA",IF(COUNTIF(AC22:AD22,"ANI")=0,"Substantially Achieved",IF(COUNTIF(AC22:AD22,"S")=0,"Not Achieved","Partially Achieved")))</f>
        <v>Substantially Achieved</v>
      </c>
      <c r="AI22" s="33" t="n">
        <f aca="false">COUNTIF(F22:AD22,"S")</f>
        <v>21</v>
      </c>
      <c r="AJ22" s="33" t="n">
        <f aca="false">COUNTIF(F22:AD22,"ANI")</f>
        <v>2</v>
      </c>
      <c r="AK22" s="46" t="n">
        <f aca="false">IFERROR(AI22/(AI22+AJ22),"")</f>
        <v>0.91304347826087</v>
      </c>
    </row>
    <row r="23" customFormat="false" ht="15" hidden="false" customHeight="false" outlineLevel="0" collapsed="false">
      <c r="A23" s="42" t="s">
        <v>269</v>
      </c>
      <c r="B23" s="42" t="s">
        <v>257</v>
      </c>
      <c r="C23" s="42" t="s">
        <v>35</v>
      </c>
      <c r="D23" s="42" t="s">
        <v>145</v>
      </c>
      <c r="E23" s="43" t="n">
        <v>46154</v>
      </c>
      <c r="F23" s="44" t="s">
        <v>58</v>
      </c>
      <c r="G23" s="44" t="s">
        <v>58</v>
      </c>
      <c r="H23" s="44" t="s">
        <v>58</v>
      </c>
      <c r="I23" s="44" t="s">
        <v>58</v>
      </c>
      <c r="J23" s="44" t="s">
        <v>49</v>
      </c>
      <c r="K23" s="44" t="s">
        <v>49</v>
      </c>
      <c r="L23" s="44" t="s">
        <v>49</v>
      </c>
      <c r="M23" s="44" t="s">
        <v>49</v>
      </c>
      <c r="N23" s="44" t="s">
        <v>58</v>
      </c>
      <c r="O23" s="44" t="s">
        <v>49</v>
      </c>
      <c r="P23" s="44" t="s">
        <v>49</v>
      </c>
      <c r="Q23" s="44" t="s">
        <v>67</v>
      </c>
      <c r="R23" s="44" t="s">
        <v>49</v>
      </c>
      <c r="S23" s="44" t="s">
        <v>49</v>
      </c>
      <c r="T23" s="44" t="s">
        <v>67</v>
      </c>
      <c r="U23" s="44" t="s">
        <v>49</v>
      </c>
      <c r="V23" s="44" t="s">
        <v>49</v>
      </c>
      <c r="W23" s="44" t="s">
        <v>49</v>
      </c>
      <c r="X23" s="44" t="s">
        <v>49</v>
      </c>
      <c r="Y23" s="44" t="s">
        <v>49</v>
      </c>
      <c r="Z23" s="44" t="s">
        <v>58</v>
      </c>
      <c r="AA23" s="44" t="s">
        <v>49</v>
      </c>
      <c r="AB23" s="44" t="s">
        <v>49</v>
      </c>
      <c r="AC23" s="44" t="s">
        <v>67</v>
      </c>
      <c r="AD23" s="44" t="s">
        <v>49</v>
      </c>
      <c r="AE23" s="45" t="str">
        <f aca="false">IF(COUNTIF(F23:K23,"S")+COUNTIF(F23:K23,"ANI")=0,"NA",IF(COUNTIF(F23:K23,"ANI")=0,"Substantially Achieved",IF(COUNTIF(F23:K23,"S")=0,"Not Achieved","Partially Achieved")))</f>
        <v>Substantially Achieved</v>
      </c>
      <c r="AF23" s="45" t="str">
        <f aca="false">IF(COUNTIF(L23:S23,"S")+COUNTIF(L23:S23,"ANI")=0,"NA",IF(COUNTIF(L23:S23,"ANI")=0,"Substantially Achieved",IF(COUNTIF(L23:S23,"S")=0,"Not Achieved","Partially Achieved")))</f>
        <v>Partially Achieved</v>
      </c>
      <c r="AG23" s="45" t="str">
        <f aca="false">IF(COUNTIF(T23:AB23,"S")+COUNTIF(T23:AB23,"ANI")=0,"NA",IF(COUNTIF(T23:AB23,"ANI")=0,"Substantially Achieved",IF(COUNTIF(T23:AB23,"S")=0,"Not Achieved","Partially Achieved")))</f>
        <v>Partially Achieved</v>
      </c>
      <c r="AH23" s="45" t="str">
        <f aca="false">IF(COUNTIF(AC23:AD23,"S")+COUNTIF(AC23:AD23,"ANI")=0,"NA",IF(COUNTIF(AC23:AD23,"ANI")=0,"Substantially Achieved",IF(COUNTIF(AC23:AD23,"S")=0,"Not Achieved","Partially Achieved")))</f>
        <v>Partially Achieved</v>
      </c>
      <c r="AI23" s="33" t="n">
        <f aca="false">COUNTIF(F23:AD23,"S")</f>
        <v>16</v>
      </c>
      <c r="AJ23" s="33" t="n">
        <f aca="false">COUNTIF(F23:AD23,"ANI")</f>
        <v>3</v>
      </c>
      <c r="AK23" s="46" t="n">
        <f aca="false">IFERROR(AI23/(AI23+AJ23),"")</f>
        <v>0.842105263157895</v>
      </c>
    </row>
    <row r="24" customFormat="false" ht="15" hidden="false" customHeight="false" outlineLevel="0" collapsed="false">
      <c r="A24" s="42" t="s">
        <v>270</v>
      </c>
      <c r="B24" s="42" t="s">
        <v>251</v>
      </c>
      <c r="C24" s="42" t="s">
        <v>35</v>
      </c>
      <c r="D24" s="42" t="s">
        <v>38</v>
      </c>
      <c r="E24" s="43" t="n">
        <v>46154</v>
      </c>
      <c r="F24" s="44" t="s">
        <v>49</v>
      </c>
      <c r="G24" s="44" t="s">
        <v>67</v>
      </c>
      <c r="H24" s="44" t="s">
        <v>49</v>
      </c>
      <c r="I24" s="44" t="s">
        <v>49</v>
      </c>
      <c r="J24" s="44" t="s">
        <v>58</v>
      </c>
      <c r="K24" s="44" t="s">
        <v>67</v>
      </c>
      <c r="L24" s="44" t="s">
        <v>67</v>
      </c>
      <c r="M24" s="44" t="s">
        <v>49</v>
      </c>
      <c r="N24" s="44" t="s">
        <v>49</v>
      </c>
      <c r="O24" s="44" t="s">
        <v>67</v>
      </c>
      <c r="P24" s="44" t="s">
        <v>58</v>
      </c>
      <c r="Q24" s="44" t="s">
        <v>49</v>
      </c>
      <c r="R24" s="44" t="s">
        <v>67</v>
      </c>
      <c r="S24" s="44" t="s">
        <v>49</v>
      </c>
      <c r="T24" s="44" t="s">
        <v>67</v>
      </c>
      <c r="U24" s="44" t="s">
        <v>67</v>
      </c>
      <c r="V24" s="44" t="s">
        <v>49</v>
      </c>
      <c r="W24" s="44" t="s">
        <v>49</v>
      </c>
      <c r="X24" s="44" t="s">
        <v>67</v>
      </c>
      <c r="Y24" s="44" t="s">
        <v>67</v>
      </c>
      <c r="Z24" s="44" t="s">
        <v>49</v>
      </c>
      <c r="AA24" s="44" t="s">
        <v>49</v>
      </c>
      <c r="AB24" s="44" t="s">
        <v>58</v>
      </c>
      <c r="AC24" s="44" t="s">
        <v>49</v>
      </c>
      <c r="AD24" s="44" t="s">
        <v>49</v>
      </c>
      <c r="AE24" s="45" t="str">
        <f aca="false">IF(COUNTIF(F24:K24,"S")+COUNTIF(F24:K24,"ANI")=0,"NA",IF(COUNTIF(F24:K24,"ANI")=0,"Substantially Achieved",IF(COUNTIF(F24:K24,"S")=0,"Not Achieved","Partially Achieved")))</f>
        <v>Partially Achieved</v>
      </c>
      <c r="AF24" s="45" t="str">
        <f aca="false">IF(COUNTIF(L24:S24,"S")+COUNTIF(L24:S24,"ANI")=0,"NA",IF(COUNTIF(L24:S24,"ANI")=0,"Substantially Achieved",IF(COUNTIF(L24:S24,"S")=0,"Not Achieved","Partially Achieved")))</f>
        <v>Partially Achieved</v>
      </c>
      <c r="AG24" s="45" t="str">
        <f aca="false">IF(COUNTIF(T24:AB24,"S")+COUNTIF(T24:AB24,"ANI")=0,"NA",IF(COUNTIF(T24:AB24,"ANI")=0,"Substantially Achieved",IF(COUNTIF(T24:AB24,"S")=0,"Not Achieved","Partially Achieved")))</f>
        <v>Partially Achieved</v>
      </c>
      <c r="AH24" s="45" t="str">
        <f aca="false">IF(COUNTIF(AC24:AD24,"S")+COUNTIF(AC24:AD24,"ANI")=0,"NA",IF(COUNTIF(AC24:AD24,"ANI")=0,"Substantially Achieved",IF(COUNTIF(AC24:AD24,"S")=0,"Not Achieved","Partially Achieved")))</f>
        <v>Substantially Achieved</v>
      </c>
      <c r="AI24" s="33" t="n">
        <f aca="false">COUNTIF(F24:AD24,"S")</f>
        <v>13</v>
      </c>
      <c r="AJ24" s="33" t="n">
        <f aca="false">COUNTIF(F24:AD24,"ANI")</f>
        <v>9</v>
      </c>
      <c r="AK24" s="46" t="n">
        <f aca="false">IFERROR(AI24/(AI24+AJ24),"")</f>
        <v>0.590909090909091</v>
      </c>
    </row>
    <row r="25" customFormat="false" ht="15" hidden="false" customHeight="false" outlineLevel="0" collapsed="false">
      <c r="A25" s="42" t="s">
        <v>271</v>
      </c>
      <c r="B25" s="42" t="s">
        <v>32</v>
      </c>
      <c r="C25" s="42" t="s">
        <v>35</v>
      </c>
      <c r="D25" s="42" t="s">
        <v>145</v>
      </c>
      <c r="E25" s="43" t="n">
        <v>46155</v>
      </c>
      <c r="F25" s="44" t="s">
        <v>49</v>
      </c>
      <c r="G25" s="44" t="s">
        <v>49</v>
      </c>
      <c r="H25" s="44" t="s">
        <v>49</v>
      </c>
      <c r="I25" s="44" t="s">
        <v>49</v>
      </c>
      <c r="J25" s="44" t="s">
        <v>58</v>
      </c>
      <c r="K25" s="44" t="s">
        <v>67</v>
      </c>
      <c r="L25" s="44" t="s">
        <v>49</v>
      </c>
      <c r="M25" s="44" t="s">
        <v>49</v>
      </c>
      <c r="N25" s="44" t="s">
        <v>58</v>
      </c>
      <c r="O25" s="44" t="s">
        <v>49</v>
      </c>
      <c r="P25" s="44" t="s">
        <v>58</v>
      </c>
      <c r="Q25" s="44" t="s">
        <v>49</v>
      </c>
      <c r="R25" s="44" t="s">
        <v>49</v>
      </c>
      <c r="S25" s="44" t="s">
        <v>49</v>
      </c>
      <c r="T25" s="44" t="s">
        <v>49</v>
      </c>
      <c r="U25" s="44" t="s">
        <v>67</v>
      </c>
      <c r="V25" s="44" t="s">
        <v>67</v>
      </c>
      <c r="W25" s="44" t="s">
        <v>49</v>
      </c>
      <c r="X25" s="44" t="s">
        <v>49</v>
      </c>
      <c r="Y25" s="44" t="s">
        <v>49</v>
      </c>
      <c r="Z25" s="44" t="s">
        <v>58</v>
      </c>
      <c r="AA25" s="44" t="s">
        <v>67</v>
      </c>
      <c r="AB25" s="44" t="s">
        <v>58</v>
      </c>
      <c r="AC25" s="44" t="s">
        <v>67</v>
      </c>
      <c r="AD25" s="44" t="s">
        <v>49</v>
      </c>
      <c r="AE25" s="45" t="str">
        <f aca="false">IF(COUNTIF(F25:K25,"S")+COUNTIF(F25:K25,"ANI")=0,"NA",IF(COUNTIF(F25:K25,"ANI")=0,"Substantially Achieved",IF(COUNTIF(F25:K25,"S")=0,"Not Achieved","Partially Achieved")))</f>
        <v>Partially Achieved</v>
      </c>
      <c r="AF25" s="45" t="str">
        <f aca="false">IF(COUNTIF(L25:S25,"S")+COUNTIF(L25:S25,"ANI")=0,"NA",IF(COUNTIF(L25:S25,"ANI")=0,"Substantially Achieved",IF(COUNTIF(L25:S25,"S")=0,"Not Achieved","Partially Achieved")))</f>
        <v>Substantially Achieved</v>
      </c>
      <c r="AG25" s="45" t="str">
        <f aca="false">IF(COUNTIF(T25:AB25,"S")+COUNTIF(T25:AB25,"ANI")=0,"NA",IF(COUNTIF(T25:AB25,"ANI")=0,"Substantially Achieved",IF(COUNTIF(T25:AB25,"S")=0,"Not Achieved","Partially Achieved")))</f>
        <v>Partially Achieved</v>
      </c>
      <c r="AH25" s="45" t="str">
        <f aca="false">IF(COUNTIF(AC25:AD25,"S")+COUNTIF(AC25:AD25,"ANI")=0,"NA",IF(COUNTIF(AC25:AD25,"ANI")=0,"Substantially Achieved",IF(COUNTIF(AC25:AD25,"S")=0,"Not Achieved","Partially Achieved")))</f>
        <v>Partially Achieved</v>
      </c>
      <c r="AI25" s="33" t="n">
        <f aca="false">COUNTIF(F25:AD25,"S")</f>
        <v>15</v>
      </c>
      <c r="AJ25" s="33" t="n">
        <f aca="false">COUNTIF(F25:AD25,"ANI")</f>
        <v>5</v>
      </c>
      <c r="AK25" s="46" t="n">
        <f aca="false">IFERROR(AI25/(AI25+AJ25),"")</f>
        <v>0.75</v>
      </c>
    </row>
    <row r="26" customFormat="false" ht="15" hidden="false" customHeight="false" outlineLevel="0" collapsed="false">
      <c r="A26" s="42" t="s">
        <v>272</v>
      </c>
      <c r="B26" s="42" t="s">
        <v>253</v>
      </c>
      <c r="C26" s="42" t="s">
        <v>35</v>
      </c>
      <c r="D26" s="42" t="s">
        <v>145</v>
      </c>
      <c r="E26" s="43" t="n">
        <v>46157</v>
      </c>
      <c r="F26" s="44" t="s">
        <v>58</v>
      </c>
      <c r="G26" s="44" t="s">
        <v>58</v>
      </c>
      <c r="H26" s="44" t="s">
        <v>58</v>
      </c>
      <c r="I26" s="44" t="s">
        <v>58</v>
      </c>
      <c r="J26" s="44" t="s">
        <v>58</v>
      </c>
      <c r="K26" s="44" t="s">
        <v>67</v>
      </c>
      <c r="L26" s="44" t="s">
        <v>49</v>
      </c>
      <c r="M26" s="44" t="s">
        <v>49</v>
      </c>
      <c r="N26" s="44" t="s">
        <v>58</v>
      </c>
      <c r="O26" s="44" t="s">
        <v>49</v>
      </c>
      <c r="P26" s="44" t="s">
        <v>49</v>
      </c>
      <c r="Q26" s="44" t="s">
        <v>49</v>
      </c>
      <c r="R26" s="44" t="s">
        <v>49</v>
      </c>
      <c r="S26" s="44" t="s">
        <v>49</v>
      </c>
      <c r="T26" s="44" t="s">
        <v>67</v>
      </c>
      <c r="U26" s="44" t="s">
        <v>67</v>
      </c>
      <c r="V26" s="44" t="s">
        <v>49</v>
      </c>
      <c r="W26" s="44" t="s">
        <v>49</v>
      </c>
      <c r="X26" s="44" t="s">
        <v>49</v>
      </c>
      <c r="Y26" s="44" t="s">
        <v>49</v>
      </c>
      <c r="Z26" s="44" t="s">
        <v>58</v>
      </c>
      <c r="AA26" s="44" t="s">
        <v>49</v>
      </c>
      <c r="AB26" s="44" t="s">
        <v>58</v>
      </c>
      <c r="AC26" s="44" t="s">
        <v>49</v>
      </c>
      <c r="AD26" s="44" t="s">
        <v>49</v>
      </c>
      <c r="AE26" s="45" t="str">
        <f aca="false">IF(COUNTIF(F26:K26,"S")+COUNTIF(F26:K26,"ANI")=0,"NA",IF(COUNTIF(F26:K26,"ANI")=0,"Substantially Achieved",IF(COUNTIF(F26:K26,"S")=0,"Not Achieved","Partially Achieved")))</f>
        <v>Not Achieved</v>
      </c>
      <c r="AF26" s="45" t="str">
        <f aca="false">IF(COUNTIF(L26:S26,"S")+COUNTIF(L26:S26,"ANI")=0,"NA",IF(COUNTIF(L26:S26,"ANI")=0,"Substantially Achieved",IF(COUNTIF(L26:S26,"S")=0,"Not Achieved","Partially Achieved")))</f>
        <v>Substantially Achieved</v>
      </c>
      <c r="AG26" s="45" t="str">
        <f aca="false">IF(COUNTIF(T26:AB26,"S")+COUNTIF(T26:AB26,"ANI")=0,"NA",IF(COUNTIF(T26:AB26,"ANI")=0,"Substantially Achieved",IF(COUNTIF(T26:AB26,"S")=0,"Not Achieved","Partially Achieved")))</f>
        <v>Partially Achieved</v>
      </c>
      <c r="AH26" s="45" t="str">
        <f aca="false">IF(COUNTIF(AC26:AD26,"S")+COUNTIF(AC26:AD26,"ANI")=0,"NA",IF(COUNTIF(AC26:AD26,"ANI")=0,"Substantially Achieved",IF(COUNTIF(AC26:AD26,"S")=0,"Not Achieved","Partially Achieved")))</f>
        <v>Substantially Achieved</v>
      </c>
      <c r="AI26" s="33" t="n">
        <f aca="false">COUNTIF(F26:AD26,"S")</f>
        <v>14</v>
      </c>
      <c r="AJ26" s="33" t="n">
        <f aca="false">COUNTIF(F26:AD26,"ANI")</f>
        <v>3</v>
      </c>
      <c r="AK26" s="46" t="n">
        <f aca="false">IFERROR(AI26/(AI26+AJ26),"")</f>
        <v>0.823529411764706</v>
      </c>
    </row>
    <row r="27" customFormat="false" ht="15" hidden="false" customHeight="false" outlineLevel="0" collapsed="false">
      <c r="A27" s="42" t="s">
        <v>273</v>
      </c>
      <c r="B27" s="42" t="s">
        <v>32</v>
      </c>
      <c r="C27" s="42" t="s">
        <v>35</v>
      </c>
      <c r="D27" s="42" t="s">
        <v>38</v>
      </c>
      <c r="E27" s="43" t="n">
        <v>46157</v>
      </c>
      <c r="F27" s="44" t="s">
        <v>58</v>
      </c>
      <c r="G27" s="44" t="s">
        <v>58</v>
      </c>
      <c r="H27" s="44" t="s">
        <v>58</v>
      </c>
      <c r="I27" s="44" t="s">
        <v>58</v>
      </c>
      <c r="J27" s="44" t="s">
        <v>58</v>
      </c>
      <c r="K27" s="44" t="s">
        <v>67</v>
      </c>
      <c r="L27" s="44" t="s">
        <v>49</v>
      </c>
      <c r="M27" s="44" t="s">
        <v>49</v>
      </c>
      <c r="N27" s="44" t="s">
        <v>67</v>
      </c>
      <c r="O27" s="44" t="s">
        <v>67</v>
      </c>
      <c r="P27" s="44" t="s">
        <v>58</v>
      </c>
      <c r="Q27" s="44" t="s">
        <v>67</v>
      </c>
      <c r="R27" s="44" t="s">
        <v>49</v>
      </c>
      <c r="S27" s="44" t="s">
        <v>49</v>
      </c>
      <c r="T27" s="44" t="s">
        <v>67</v>
      </c>
      <c r="U27" s="44" t="s">
        <v>49</v>
      </c>
      <c r="V27" s="44" t="s">
        <v>49</v>
      </c>
      <c r="W27" s="44" t="s">
        <v>49</v>
      </c>
      <c r="X27" s="44" t="s">
        <v>67</v>
      </c>
      <c r="Y27" s="44" t="s">
        <v>67</v>
      </c>
      <c r="Z27" s="44" t="s">
        <v>58</v>
      </c>
      <c r="AA27" s="44" t="s">
        <v>49</v>
      </c>
      <c r="AB27" s="44" t="s">
        <v>49</v>
      </c>
      <c r="AC27" s="44" t="s">
        <v>67</v>
      </c>
      <c r="AD27" s="44" t="s">
        <v>49</v>
      </c>
      <c r="AE27" s="45" t="str">
        <f aca="false">IF(COUNTIF(F27:K27,"S")+COUNTIF(F27:K27,"ANI")=0,"NA",IF(COUNTIF(F27:K27,"ANI")=0,"Substantially Achieved",IF(COUNTIF(F27:K27,"S")=0,"Not Achieved","Partially Achieved")))</f>
        <v>Not Achieved</v>
      </c>
      <c r="AF27" s="45" t="str">
        <f aca="false">IF(COUNTIF(L27:S27,"S")+COUNTIF(L27:S27,"ANI")=0,"NA",IF(COUNTIF(L27:S27,"ANI")=0,"Substantially Achieved",IF(COUNTIF(L27:S27,"S")=0,"Not Achieved","Partially Achieved")))</f>
        <v>Partially Achieved</v>
      </c>
      <c r="AG27" s="45" t="str">
        <f aca="false">IF(COUNTIF(T27:AB27,"S")+COUNTIF(T27:AB27,"ANI")=0,"NA",IF(COUNTIF(T27:AB27,"ANI")=0,"Substantially Achieved",IF(COUNTIF(T27:AB27,"S")=0,"Not Achieved","Partially Achieved")))</f>
        <v>Partially Achieved</v>
      </c>
      <c r="AH27" s="45" t="str">
        <f aca="false">IF(COUNTIF(AC27:AD27,"S")+COUNTIF(AC27:AD27,"ANI")=0,"NA",IF(COUNTIF(AC27:AD27,"ANI")=0,"Substantially Achieved",IF(COUNTIF(AC27:AD27,"S")=0,"Not Achieved","Partially Achieved")))</f>
        <v>Partially Achieved</v>
      </c>
      <c r="AI27" s="33" t="n">
        <f aca="false">COUNTIF(F27:AD27,"S")</f>
        <v>10</v>
      </c>
      <c r="AJ27" s="33" t="n">
        <f aca="false">COUNTIF(F27:AD27,"ANI")</f>
        <v>8</v>
      </c>
      <c r="AK27" s="46" t="n">
        <f aca="false">IFERROR(AI27/(AI27+AJ27),"")</f>
        <v>0.555555555555556</v>
      </c>
    </row>
    <row r="28" customFormat="false" ht="15" hidden="false" customHeight="false" outlineLevel="0" collapsed="false">
      <c r="A28" s="42" t="s">
        <v>274</v>
      </c>
      <c r="B28" s="42" t="s">
        <v>248</v>
      </c>
      <c r="C28" s="42" t="s">
        <v>35</v>
      </c>
      <c r="D28" s="42" t="s">
        <v>38</v>
      </c>
      <c r="E28" s="43" t="n">
        <v>46153</v>
      </c>
      <c r="F28" s="44" t="s">
        <v>58</v>
      </c>
      <c r="G28" s="44" t="s">
        <v>58</v>
      </c>
      <c r="H28" s="44" t="s">
        <v>58</v>
      </c>
      <c r="I28" s="44" t="s">
        <v>58</v>
      </c>
      <c r="J28" s="44" t="s">
        <v>49</v>
      </c>
      <c r="K28" s="44" t="s">
        <v>49</v>
      </c>
      <c r="L28" s="44" t="s">
        <v>49</v>
      </c>
      <c r="M28" s="44" t="s">
        <v>49</v>
      </c>
      <c r="N28" s="44" t="s">
        <v>58</v>
      </c>
      <c r="O28" s="44" t="s">
        <v>67</v>
      </c>
      <c r="P28" s="44" t="s">
        <v>58</v>
      </c>
      <c r="Q28" s="44" t="s">
        <v>49</v>
      </c>
      <c r="R28" s="44" t="s">
        <v>49</v>
      </c>
      <c r="S28" s="44" t="s">
        <v>49</v>
      </c>
      <c r="T28" s="44" t="s">
        <v>49</v>
      </c>
      <c r="U28" s="44" t="s">
        <v>49</v>
      </c>
      <c r="V28" s="44" t="s">
        <v>49</v>
      </c>
      <c r="W28" s="44" t="s">
        <v>49</v>
      </c>
      <c r="X28" s="44" t="s">
        <v>49</v>
      </c>
      <c r="Y28" s="44" t="s">
        <v>49</v>
      </c>
      <c r="Z28" s="44" t="s">
        <v>58</v>
      </c>
      <c r="AA28" s="44" t="s">
        <v>49</v>
      </c>
      <c r="AB28" s="44" t="s">
        <v>58</v>
      </c>
      <c r="AC28" s="44" t="s">
        <v>67</v>
      </c>
      <c r="AD28" s="44" t="s">
        <v>49</v>
      </c>
      <c r="AE28" s="45" t="str">
        <f aca="false">IF(COUNTIF(F28:K28,"S")+COUNTIF(F28:K28,"ANI")=0,"NA",IF(COUNTIF(F28:K28,"ANI")=0,"Substantially Achieved",IF(COUNTIF(F28:K28,"S")=0,"Not Achieved","Partially Achieved")))</f>
        <v>Substantially Achieved</v>
      </c>
      <c r="AF28" s="45" t="str">
        <f aca="false">IF(COUNTIF(L28:S28,"S")+COUNTIF(L28:S28,"ANI")=0,"NA",IF(COUNTIF(L28:S28,"ANI")=0,"Substantially Achieved",IF(COUNTIF(L28:S28,"S")=0,"Not Achieved","Partially Achieved")))</f>
        <v>Partially Achieved</v>
      </c>
      <c r="AG28" s="45" t="str">
        <f aca="false">IF(COUNTIF(T28:AB28,"S")+COUNTIF(T28:AB28,"ANI")=0,"NA",IF(COUNTIF(T28:AB28,"ANI")=0,"Substantially Achieved",IF(COUNTIF(T28:AB28,"S")=0,"Not Achieved","Partially Achieved")))</f>
        <v>Substantially Achieved</v>
      </c>
      <c r="AH28" s="45" t="str">
        <f aca="false">IF(COUNTIF(AC28:AD28,"S")+COUNTIF(AC28:AD28,"ANI")=0,"NA",IF(COUNTIF(AC28:AD28,"ANI")=0,"Substantially Achieved",IF(COUNTIF(AC28:AD28,"S")=0,"Not Achieved","Partially Achieved")))</f>
        <v>Partially Achieved</v>
      </c>
      <c r="AI28" s="33" t="n">
        <f aca="false">COUNTIF(F28:AD28,"S")</f>
        <v>15</v>
      </c>
      <c r="AJ28" s="33" t="n">
        <f aca="false">COUNTIF(F28:AD28,"ANI")</f>
        <v>2</v>
      </c>
      <c r="AK28" s="46" t="n">
        <f aca="false">IFERROR(AI28/(AI28+AJ28),"")</f>
        <v>0.882352941176471</v>
      </c>
    </row>
    <row r="29" customFormat="false" ht="15" hidden="false" customHeight="false" outlineLevel="0" collapsed="false">
      <c r="A29" s="42" t="s">
        <v>275</v>
      </c>
      <c r="B29" s="42" t="s">
        <v>251</v>
      </c>
      <c r="C29" s="42" t="s">
        <v>35</v>
      </c>
      <c r="D29" s="42" t="s">
        <v>145</v>
      </c>
      <c r="E29" s="43" t="n">
        <v>46156</v>
      </c>
      <c r="F29" s="44" t="s">
        <v>49</v>
      </c>
      <c r="G29" s="44" t="s">
        <v>49</v>
      </c>
      <c r="H29" s="44" t="s">
        <v>49</v>
      </c>
      <c r="I29" s="44" t="s">
        <v>67</v>
      </c>
      <c r="J29" s="44" t="s">
        <v>67</v>
      </c>
      <c r="K29" s="44" t="s">
        <v>49</v>
      </c>
      <c r="L29" s="44" t="s">
        <v>49</v>
      </c>
      <c r="M29" s="44" t="s">
        <v>49</v>
      </c>
      <c r="N29" s="44" t="s">
        <v>49</v>
      </c>
      <c r="O29" s="44" t="s">
        <v>49</v>
      </c>
      <c r="P29" s="44" t="s">
        <v>49</v>
      </c>
      <c r="Q29" s="44" t="s">
        <v>49</v>
      </c>
      <c r="R29" s="44" t="s">
        <v>49</v>
      </c>
      <c r="S29" s="44" t="s">
        <v>49</v>
      </c>
      <c r="T29" s="44" t="s">
        <v>49</v>
      </c>
      <c r="U29" s="44" t="s">
        <v>49</v>
      </c>
      <c r="V29" s="44" t="s">
        <v>49</v>
      </c>
      <c r="W29" s="44" t="s">
        <v>49</v>
      </c>
      <c r="X29" s="44" t="s">
        <v>49</v>
      </c>
      <c r="Y29" s="44" t="s">
        <v>49</v>
      </c>
      <c r="Z29" s="44" t="s">
        <v>49</v>
      </c>
      <c r="AA29" s="44" t="s">
        <v>49</v>
      </c>
      <c r="AB29" s="44" t="s">
        <v>49</v>
      </c>
      <c r="AC29" s="44" t="s">
        <v>49</v>
      </c>
      <c r="AD29" s="44" t="s">
        <v>49</v>
      </c>
      <c r="AE29" s="45" t="str">
        <f aca="false">IF(COUNTIF(F29:K29,"S")+COUNTIF(F29:K29,"ANI")=0,"NA",IF(COUNTIF(F29:K29,"ANI")=0,"Substantially Achieved",IF(COUNTIF(F29:K29,"S")=0,"Not Achieved","Partially Achieved")))</f>
        <v>Partially Achieved</v>
      </c>
      <c r="AF29" s="45" t="str">
        <f aca="false">IF(COUNTIF(L29:S29,"S")+COUNTIF(L29:S29,"ANI")=0,"NA",IF(COUNTIF(L29:S29,"ANI")=0,"Substantially Achieved",IF(COUNTIF(L29:S29,"S")=0,"Not Achieved","Partially Achieved")))</f>
        <v>Substantially Achieved</v>
      </c>
      <c r="AG29" s="45" t="str">
        <f aca="false">IF(COUNTIF(T29:AB29,"S")+COUNTIF(T29:AB29,"ANI")=0,"NA",IF(COUNTIF(T29:AB29,"ANI")=0,"Substantially Achieved",IF(COUNTIF(T29:AB29,"S")=0,"Not Achieved","Partially Achieved")))</f>
        <v>Substantially Achieved</v>
      </c>
      <c r="AH29" s="45" t="str">
        <f aca="false">IF(COUNTIF(AC29:AD29,"S")+COUNTIF(AC29:AD29,"ANI")=0,"NA",IF(COUNTIF(AC29:AD29,"ANI")=0,"Substantially Achieved",IF(COUNTIF(AC29:AD29,"S")=0,"Not Achieved","Partially Achieved")))</f>
        <v>Substantially Achieved</v>
      </c>
      <c r="AI29" s="33" t="n">
        <f aca="false">COUNTIF(F29:AD29,"S")</f>
        <v>23</v>
      </c>
      <c r="AJ29" s="33" t="n">
        <f aca="false">COUNTIF(F29:AD29,"ANI")</f>
        <v>2</v>
      </c>
      <c r="AK29" s="46" t="n">
        <f aca="false">IFERROR(AI29/(AI29+AJ29),"")</f>
        <v>0.92</v>
      </c>
    </row>
    <row r="30" customFormat="false" ht="15" hidden="false" customHeight="false" outlineLevel="0" collapsed="false">
      <c r="A30" s="42" t="s">
        <v>29</v>
      </c>
      <c r="B30" s="42" t="s">
        <v>32</v>
      </c>
      <c r="C30" s="42" t="s">
        <v>35</v>
      </c>
      <c r="D30" s="42" t="s">
        <v>38</v>
      </c>
      <c r="E30" s="43" t="n">
        <v>46156</v>
      </c>
      <c r="F30" s="44" t="s">
        <v>49</v>
      </c>
      <c r="G30" s="44" t="s">
        <v>49</v>
      </c>
      <c r="H30" s="44" t="s">
        <v>49</v>
      </c>
      <c r="I30" s="44" t="s">
        <v>49</v>
      </c>
      <c r="J30" s="44" t="s">
        <v>58</v>
      </c>
      <c r="K30" s="44" t="s">
        <v>49</v>
      </c>
      <c r="L30" s="44" t="s">
        <v>49</v>
      </c>
      <c r="M30" s="44" t="s">
        <v>67</v>
      </c>
      <c r="N30" s="44" t="s">
        <v>67</v>
      </c>
      <c r="O30" s="44" t="s">
        <v>49</v>
      </c>
      <c r="P30" s="44" t="s">
        <v>49</v>
      </c>
      <c r="Q30" s="44" t="s">
        <v>49</v>
      </c>
      <c r="R30" s="44" t="s">
        <v>67</v>
      </c>
      <c r="S30" s="44" t="s">
        <v>49</v>
      </c>
      <c r="T30" s="44" t="s">
        <v>49</v>
      </c>
      <c r="U30" s="44" t="s">
        <v>67</v>
      </c>
      <c r="V30" s="44" t="s">
        <v>49</v>
      </c>
      <c r="W30" s="44" t="s">
        <v>49</v>
      </c>
      <c r="X30" s="44" t="s">
        <v>49</v>
      </c>
      <c r="Y30" s="44" t="s">
        <v>49</v>
      </c>
      <c r="Z30" s="44" t="s">
        <v>49</v>
      </c>
      <c r="AA30" s="44" t="s">
        <v>49</v>
      </c>
      <c r="AB30" s="44" t="s">
        <v>49</v>
      </c>
      <c r="AC30" s="44" t="s">
        <v>49</v>
      </c>
      <c r="AD30" s="44" t="s">
        <v>49</v>
      </c>
      <c r="AE30" s="45" t="str">
        <f aca="false">IF(COUNTIF(F30:K30,"S")+COUNTIF(F30:K30,"ANI")=0,"NA",IF(COUNTIF(F30:K30,"ANI")=0,"Substantially Achieved",IF(COUNTIF(F30:K30,"S")=0,"Not Achieved","Partially Achieved")))</f>
        <v>Substantially Achieved</v>
      </c>
      <c r="AF30" s="45" t="str">
        <f aca="false">IF(COUNTIF(L30:S30,"S")+COUNTIF(L30:S30,"ANI")=0,"NA",IF(COUNTIF(L30:S30,"ANI")=0,"Substantially Achieved",IF(COUNTIF(L30:S30,"S")=0,"Not Achieved","Partially Achieved")))</f>
        <v>Partially Achieved</v>
      </c>
      <c r="AG30" s="45" t="str">
        <f aca="false">IF(COUNTIF(T30:AB30,"S")+COUNTIF(T30:AB30,"ANI")=0,"NA",IF(COUNTIF(T30:AB30,"ANI")=0,"Substantially Achieved",IF(COUNTIF(T30:AB30,"S")=0,"Not Achieved","Partially Achieved")))</f>
        <v>Partially Achieved</v>
      </c>
      <c r="AH30" s="45" t="str">
        <f aca="false">IF(COUNTIF(AC30:AD30,"S")+COUNTIF(AC30:AD30,"ANI")=0,"NA",IF(COUNTIF(AC30:AD30,"ANI")=0,"Substantially Achieved",IF(COUNTIF(AC30:AD30,"S")=0,"Not Achieved","Partially Achieved")))</f>
        <v>Substantially Achieved</v>
      </c>
      <c r="AI30" s="33" t="n">
        <f aca="false">COUNTIF(F30:AD30,"S")</f>
        <v>20</v>
      </c>
      <c r="AJ30" s="33" t="n">
        <f aca="false">COUNTIF(F30:AD30,"ANI")</f>
        <v>4</v>
      </c>
      <c r="AK30" s="46" t="n">
        <f aca="false">IFERROR(AI30/(AI30+AJ30),"")</f>
        <v>0.833333333333333</v>
      </c>
    </row>
    <row r="31" customFormat="false" ht="15" hidden="false" customHeight="false" outlineLevel="0" collapsed="false">
      <c r="A31" s="42" t="s">
        <v>276</v>
      </c>
      <c r="B31" s="42" t="s">
        <v>253</v>
      </c>
      <c r="C31" s="42" t="s">
        <v>35</v>
      </c>
      <c r="D31" s="42" t="s">
        <v>145</v>
      </c>
      <c r="E31" s="43" t="n">
        <v>46157</v>
      </c>
      <c r="F31" s="44" t="s">
        <v>49</v>
      </c>
      <c r="G31" s="44" t="s">
        <v>49</v>
      </c>
      <c r="H31" s="44" t="s">
        <v>49</v>
      </c>
      <c r="I31" s="44" t="s">
        <v>49</v>
      </c>
      <c r="J31" s="44" t="s">
        <v>58</v>
      </c>
      <c r="K31" s="44" t="s">
        <v>49</v>
      </c>
      <c r="L31" s="44" t="s">
        <v>67</v>
      </c>
      <c r="M31" s="44" t="s">
        <v>49</v>
      </c>
      <c r="N31" s="44" t="s">
        <v>49</v>
      </c>
      <c r="O31" s="44" t="s">
        <v>49</v>
      </c>
      <c r="P31" s="44" t="s">
        <v>49</v>
      </c>
      <c r="Q31" s="44" t="s">
        <v>49</v>
      </c>
      <c r="R31" s="44" t="s">
        <v>49</v>
      </c>
      <c r="S31" s="44" t="s">
        <v>67</v>
      </c>
      <c r="T31" s="44" t="s">
        <v>67</v>
      </c>
      <c r="U31" s="44" t="s">
        <v>49</v>
      </c>
      <c r="V31" s="44" t="s">
        <v>49</v>
      </c>
      <c r="W31" s="44" t="s">
        <v>49</v>
      </c>
      <c r="X31" s="44" t="s">
        <v>49</v>
      </c>
      <c r="Y31" s="44" t="s">
        <v>49</v>
      </c>
      <c r="Z31" s="44" t="s">
        <v>49</v>
      </c>
      <c r="AA31" s="44" t="s">
        <v>49</v>
      </c>
      <c r="AB31" s="44" t="s">
        <v>58</v>
      </c>
      <c r="AC31" s="44" t="s">
        <v>49</v>
      </c>
      <c r="AD31" s="44" t="s">
        <v>49</v>
      </c>
      <c r="AE31" s="45" t="str">
        <f aca="false">IF(COUNTIF(F31:K31,"S")+COUNTIF(F31:K31,"ANI")=0,"NA",IF(COUNTIF(F31:K31,"ANI")=0,"Substantially Achieved",IF(COUNTIF(F31:K31,"S")=0,"Not Achieved","Partially Achieved")))</f>
        <v>Substantially Achieved</v>
      </c>
      <c r="AF31" s="45" t="str">
        <f aca="false">IF(COUNTIF(L31:S31,"S")+COUNTIF(L31:S31,"ANI")=0,"NA",IF(COUNTIF(L31:S31,"ANI")=0,"Substantially Achieved",IF(COUNTIF(L31:S31,"S")=0,"Not Achieved","Partially Achieved")))</f>
        <v>Partially Achieved</v>
      </c>
      <c r="AG31" s="45" t="str">
        <f aca="false">IF(COUNTIF(T31:AB31,"S")+COUNTIF(T31:AB31,"ANI")=0,"NA",IF(COUNTIF(T31:AB31,"ANI")=0,"Substantially Achieved",IF(COUNTIF(T31:AB31,"S")=0,"Not Achieved","Partially Achieved")))</f>
        <v>Partially Achieved</v>
      </c>
      <c r="AH31" s="45" t="str">
        <f aca="false">IF(COUNTIF(AC31:AD31,"S")+COUNTIF(AC31:AD31,"ANI")=0,"NA",IF(COUNTIF(AC31:AD31,"ANI")=0,"Substantially Achieved",IF(COUNTIF(AC31:AD31,"S")=0,"Not Achieved","Partially Achieved")))</f>
        <v>Substantially Achieved</v>
      </c>
      <c r="AI31" s="33" t="n">
        <f aca="false">COUNTIF(F31:AD31,"S")</f>
        <v>20</v>
      </c>
      <c r="AJ31" s="33" t="n">
        <f aca="false">COUNTIF(F31:AD31,"ANI")</f>
        <v>3</v>
      </c>
      <c r="AK31" s="46" t="n">
        <f aca="false">IFERROR(AI31/(AI31+AJ31),"")</f>
        <v>0.869565217391304</v>
      </c>
    </row>
    <row r="32" customFormat="false" ht="15" hidden="false" customHeight="false" outlineLevel="0" collapsed="false">
      <c r="A32" s="42" t="s">
        <v>277</v>
      </c>
      <c r="B32" s="42" t="s">
        <v>257</v>
      </c>
      <c r="C32" s="42" t="s">
        <v>35</v>
      </c>
      <c r="D32" s="42" t="s">
        <v>38</v>
      </c>
      <c r="E32" s="43" t="n">
        <v>46156</v>
      </c>
      <c r="F32" s="44" t="s">
        <v>58</v>
      </c>
      <c r="G32" s="44" t="s">
        <v>58</v>
      </c>
      <c r="H32" s="44" t="s">
        <v>58</v>
      </c>
      <c r="I32" s="44" t="s">
        <v>58</v>
      </c>
      <c r="J32" s="44" t="s">
        <v>58</v>
      </c>
      <c r="K32" s="44" t="s">
        <v>49</v>
      </c>
      <c r="L32" s="44" t="s">
        <v>49</v>
      </c>
      <c r="M32" s="44" t="s">
        <v>49</v>
      </c>
      <c r="N32" s="44" t="s">
        <v>49</v>
      </c>
      <c r="O32" s="44" t="s">
        <v>49</v>
      </c>
      <c r="P32" s="44" t="s">
        <v>49</v>
      </c>
      <c r="Q32" s="44" t="s">
        <v>67</v>
      </c>
      <c r="R32" s="44" t="s">
        <v>49</v>
      </c>
      <c r="S32" s="44" t="s">
        <v>49</v>
      </c>
      <c r="T32" s="44" t="s">
        <v>49</v>
      </c>
      <c r="U32" s="44" t="s">
        <v>67</v>
      </c>
      <c r="V32" s="44" t="s">
        <v>67</v>
      </c>
      <c r="W32" s="44" t="s">
        <v>67</v>
      </c>
      <c r="X32" s="44" t="s">
        <v>49</v>
      </c>
      <c r="Y32" s="44" t="s">
        <v>49</v>
      </c>
      <c r="Z32" s="44" t="s">
        <v>49</v>
      </c>
      <c r="AA32" s="44" t="s">
        <v>49</v>
      </c>
      <c r="AB32" s="44" t="s">
        <v>49</v>
      </c>
      <c r="AC32" s="44" t="s">
        <v>49</v>
      </c>
      <c r="AD32" s="44" t="s">
        <v>49</v>
      </c>
      <c r="AE32" s="45" t="str">
        <f aca="false">IF(COUNTIF(F32:K32,"S")+COUNTIF(F32:K32,"ANI")=0,"NA",IF(COUNTIF(F32:K32,"ANI")=0,"Substantially Achieved",IF(COUNTIF(F32:K32,"S")=0,"Not Achieved","Partially Achieved")))</f>
        <v>Substantially Achieved</v>
      </c>
      <c r="AF32" s="45" t="str">
        <f aca="false">IF(COUNTIF(L32:S32,"S")+COUNTIF(L32:S32,"ANI")=0,"NA",IF(COUNTIF(L32:S32,"ANI")=0,"Substantially Achieved",IF(COUNTIF(L32:S32,"S")=0,"Not Achieved","Partially Achieved")))</f>
        <v>Partially Achieved</v>
      </c>
      <c r="AG32" s="45" t="str">
        <f aca="false">IF(COUNTIF(T32:AB32,"S")+COUNTIF(T32:AB32,"ANI")=0,"NA",IF(COUNTIF(T32:AB32,"ANI")=0,"Substantially Achieved",IF(COUNTIF(T32:AB32,"S")=0,"Not Achieved","Partially Achieved")))</f>
        <v>Partially Achieved</v>
      </c>
      <c r="AH32" s="45" t="str">
        <f aca="false">IF(COUNTIF(AC32:AD32,"S")+COUNTIF(AC32:AD32,"ANI")=0,"NA",IF(COUNTIF(AC32:AD32,"ANI")=0,"Substantially Achieved",IF(COUNTIF(AC32:AD32,"S")=0,"Not Achieved","Partially Achieved")))</f>
        <v>Substantially Achieved</v>
      </c>
      <c r="AI32" s="33" t="n">
        <f aca="false">COUNTIF(F32:AD32,"S")</f>
        <v>16</v>
      </c>
      <c r="AJ32" s="33" t="n">
        <f aca="false">COUNTIF(F32:AD32,"ANI")</f>
        <v>4</v>
      </c>
      <c r="AK32" s="46" t="n">
        <f aca="false">IFERROR(AI32/(AI32+AJ32),"")</f>
        <v>0.8</v>
      </c>
    </row>
    <row r="33" customFormat="false" ht="15" hidden="false" customHeight="false" outlineLevel="0" collapsed="false">
      <c r="A33" s="42" t="s">
        <v>278</v>
      </c>
      <c r="B33" s="42" t="s">
        <v>251</v>
      </c>
      <c r="C33" s="42" t="s">
        <v>35</v>
      </c>
      <c r="D33" s="42" t="s">
        <v>145</v>
      </c>
      <c r="E33" s="43" t="n">
        <v>46156</v>
      </c>
      <c r="F33" s="44" t="s">
        <v>58</v>
      </c>
      <c r="G33" s="44" t="s">
        <v>58</v>
      </c>
      <c r="H33" s="44" t="s">
        <v>58</v>
      </c>
      <c r="I33" s="44" t="s">
        <v>58</v>
      </c>
      <c r="J33" s="44" t="s">
        <v>58</v>
      </c>
      <c r="K33" s="44" t="s">
        <v>49</v>
      </c>
      <c r="L33" s="44" t="s">
        <v>49</v>
      </c>
      <c r="M33" s="44" t="s">
        <v>49</v>
      </c>
      <c r="N33" s="44" t="s">
        <v>49</v>
      </c>
      <c r="O33" s="44" t="s">
        <v>49</v>
      </c>
      <c r="P33" s="44" t="s">
        <v>49</v>
      </c>
      <c r="Q33" s="44" t="s">
        <v>49</v>
      </c>
      <c r="R33" s="44" t="s">
        <v>49</v>
      </c>
      <c r="S33" s="44" t="s">
        <v>49</v>
      </c>
      <c r="T33" s="44" t="s">
        <v>49</v>
      </c>
      <c r="U33" s="44" t="s">
        <v>67</v>
      </c>
      <c r="V33" s="44" t="s">
        <v>49</v>
      </c>
      <c r="W33" s="44" t="s">
        <v>49</v>
      </c>
      <c r="X33" s="44" t="s">
        <v>67</v>
      </c>
      <c r="Y33" s="44" t="s">
        <v>49</v>
      </c>
      <c r="Z33" s="44" t="s">
        <v>67</v>
      </c>
      <c r="AA33" s="44" t="s">
        <v>49</v>
      </c>
      <c r="AB33" s="44" t="s">
        <v>58</v>
      </c>
      <c r="AC33" s="44" t="s">
        <v>49</v>
      </c>
      <c r="AD33" s="44" t="s">
        <v>49</v>
      </c>
      <c r="AE33" s="45" t="str">
        <f aca="false">IF(COUNTIF(F33:K33,"S")+COUNTIF(F33:K33,"ANI")=0,"NA",IF(COUNTIF(F33:K33,"ANI")=0,"Substantially Achieved",IF(COUNTIF(F33:K33,"S")=0,"Not Achieved","Partially Achieved")))</f>
        <v>Substantially Achieved</v>
      </c>
      <c r="AF33" s="45" t="str">
        <f aca="false">IF(COUNTIF(L33:S33,"S")+COUNTIF(L33:S33,"ANI")=0,"NA",IF(COUNTIF(L33:S33,"ANI")=0,"Substantially Achieved",IF(COUNTIF(L33:S33,"S")=0,"Not Achieved","Partially Achieved")))</f>
        <v>Substantially Achieved</v>
      </c>
      <c r="AG33" s="45" t="str">
        <f aca="false">IF(COUNTIF(T33:AB33,"S")+COUNTIF(T33:AB33,"ANI")=0,"NA",IF(COUNTIF(T33:AB33,"ANI")=0,"Substantially Achieved",IF(COUNTIF(T33:AB33,"S")=0,"Not Achieved","Partially Achieved")))</f>
        <v>Partially Achieved</v>
      </c>
      <c r="AH33" s="45" t="str">
        <f aca="false">IF(COUNTIF(AC33:AD33,"S")+COUNTIF(AC33:AD33,"ANI")=0,"NA",IF(COUNTIF(AC33:AD33,"ANI")=0,"Substantially Achieved",IF(COUNTIF(AC33:AD33,"S")=0,"Not Achieved","Partially Achieved")))</f>
        <v>Substantially Achieved</v>
      </c>
      <c r="AI33" s="33" t="n">
        <f aca="false">COUNTIF(F33:AD33,"S")</f>
        <v>16</v>
      </c>
      <c r="AJ33" s="33" t="n">
        <f aca="false">COUNTIF(F33:AD33,"ANI")</f>
        <v>3</v>
      </c>
      <c r="AK33" s="46" t="n">
        <f aca="false">IFERROR(AI33/(AI33+AJ33),"")</f>
        <v>0.842105263157895</v>
      </c>
    </row>
    <row r="34" customFormat="false" ht="15" hidden="false" customHeight="false" outlineLevel="0" collapsed="false">
      <c r="A34" s="42" t="s">
        <v>279</v>
      </c>
      <c r="B34" s="42" t="s">
        <v>255</v>
      </c>
      <c r="C34" s="42" t="s">
        <v>35</v>
      </c>
      <c r="D34" s="42" t="s">
        <v>145</v>
      </c>
      <c r="E34" s="43" t="n">
        <v>46157</v>
      </c>
      <c r="F34" s="44" t="s">
        <v>58</v>
      </c>
      <c r="G34" s="44" t="s">
        <v>58</v>
      </c>
      <c r="H34" s="44" t="s">
        <v>58</v>
      </c>
      <c r="I34" s="44" t="s">
        <v>58</v>
      </c>
      <c r="J34" s="44" t="s">
        <v>58</v>
      </c>
      <c r="K34" s="44" t="s">
        <v>49</v>
      </c>
      <c r="L34" s="44" t="s">
        <v>49</v>
      </c>
      <c r="M34" s="44" t="s">
        <v>49</v>
      </c>
      <c r="N34" s="44" t="s">
        <v>67</v>
      </c>
      <c r="O34" s="44" t="s">
        <v>49</v>
      </c>
      <c r="P34" s="44" t="s">
        <v>58</v>
      </c>
      <c r="Q34" s="44" t="s">
        <v>67</v>
      </c>
      <c r="R34" s="44" t="s">
        <v>67</v>
      </c>
      <c r="S34" s="44" t="s">
        <v>49</v>
      </c>
      <c r="T34" s="44" t="s">
        <v>49</v>
      </c>
      <c r="U34" s="44" t="s">
        <v>67</v>
      </c>
      <c r="V34" s="44" t="s">
        <v>49</v>
      </c>
      <c r="W34" s="44" t="s">
        <v>49</v>
      </c>
      <c r="X34" s="44" t="s">
        <v>49</v>
      </c>
      <c r="Y34" s="44" t="s">
        <v>49</v>
      </c>
      <c r="Z34" s="44" t="s">
        <v>49</v>
      </c>
      <c r="AA34" s="44" t="s">
        <v>49</v>
      </c>
      <c r="AB34" s="44" t="s">
        <v>58</v>
      </c>
      <c r="AC34" s="44" t="s">
        <v>49</v>
      </c>
      <c r="AD34" s="44" t="s">
        <v>49</v>
      </c>
      <c r="AE34" s="45" t="str">
        <f aca="false">IF(COUNTIF(F34:K34,"S")+COUNTIF(F34:K34,"ANI")=0,"NA",IF(COUNTIF(F34:K34,"ANI")=0,"Substantially Achieved",IF(COUNTIF(F34:K34,"S")=0,"Not Achieved","Partially Achieved")))</f>
        <v>Substantially Achieved</v>
      </c>
      <c r="AF34" s="45" t="str">
        <f aca="false">IF(COUNTIF(L34:S34,"S")+COUNTIF(L34:S34,"ANI")=0,"NA",IF(COUNTIF(L34:S34,"ANI")=0,"Substantially Achieved",IF(COUNTIF(L34:S34,"S")=0,"Not Achieved","Partially Achieved")))</f>
        <v>Partially Achieved</v>
      </c>
      <c r="AG34" s="45" t="str">
        <f aca="false">IF(COUNTIF(T34:AB34,"S")+COUNTIF(T34:AB34,"ANI")=0,"NA",IF(COUNTIF(T34:AB34,"ANI")=0,"Substantially Achieved",IF(COUNTIF(T34:AB34,"S")=0,"Not Achieved","Partially Achieved")))</f>
        <v>Partially Achieved</v>
      </c>
      <c r="AH34" s="45" t="str">
        <f aca="false">IF(COUNTIF(AC34:AD34,"S")+COUNTIF(AC34:AD34,"ANI")=0,"NA",IF(COUNTIF(AC34:AD34,"ANI")=0,"Substantially Achieved",IF(COUNTIF(AC34:AD34,"S")=0,"Not Achieved","Partially Achieved")))</f>
        <v>Substantially Achieved</v>
      </c>
      <c r="AI34" s="33" t="n">
        <f aca="false">COUNTIF(F34:AD34,"S")</f>
        <v>14</v>
      </c>
      <c r="AJ34" s="33" t="n">
        <f aca="false">COUNTIF(F34:AD34,"ANI")</f>
        <v>4</v>
      </c>
      <c r="AK34" s="46" t="n">
        <f aca="false">IFERROR(AI34/(AI34+AJ34),"")</f>
        <v>0.777777777777778</v>
      </c>
    </row>
    <row r="35" customFormat="false" ht="15" hidden="false" customHeight="false" outlineLevel="0" collapsed="false">
      <c r="A35" s="42" t="s">
        <v>280</v>
      </c>
      <c r="B35" s="42" t="s">
        <v>253</v>
      </c>
      <c r="C35" s="42" t="s">
        <v>142</v>
      </c>
      <c r="D35" s="42" t="s">
        <v>146</v>
      </c>
      <c r="E35" s="43" t="n">
        <v>46154</v>
      </c>
      <c r="F35" s="44" t="s">
        <v>58</v>
      </c>
      <c r="G35" s="44" t="s">
        <v>58</v>
      </c>
      <c r="H35" s="44" t="s">
        <v>58</v>
      </c>
      <c r="I35" s="44" t="s">
        <v>58</v>
      </c>
      <c r="J35" s="44" t="s">
        <v>49</v>
      </c>
      <c r="K35" s="44" t="s">
        <v>49</v>
      </c>
      <c r="L35" s="44" t="s">
        <v>58</v>
      </c>
      <c r="M35" s="44" t="s">
        <v>58</v>
      </c>
      <c r="N35" s="44" t="s">
        <v>58</v>
      </c>
      <c r="O35" s="44" t="s">
        <v>58</v>
      </c>
      <c r="P35" s="44" t="s">
        <v>58</v>
      </c>
      <c r="Q35" s="44" t="s">
        <v>58</v>
      </c>
      <c r="R35" s="44" t="s">
        <v>58</v>
      </c>
      <c r="S35" s="44" t="s">
        <v>58</v>
      </c>
      <c r="T35" s="44" t="s">
        <v>49</v>
      </c>
      <c r="U35" s="44" t="s">
        <v>49</v>
      </c>
      <c r="V35" s="44" t="s">
        <v>58</v>
      </c>
      <c r="W35" s="44" t="s">
        <v>49</v>
      </c>
      <c r="X35" s="44" t="s">
        <v>49</v>
      </c>
      <c r="Y35" s="44" t="s">
        <v>49</v>
      </c>
      <c r="Z35" s="44" t="s">
        <v>49</v>
      </c>
      <c r="AA35" s="44" t="s">
        <v>58</v>
      </c>
      <c r="AB35" s="44" t="s">
        <v>49</v>
      </c>
      <c r="AC35" s="44" t="s">
        <v>49</v>
      </c>
      <c r="AD35" s="44" t="s">
        <v>49</v>
      </c>
      <c r="AE35" s="45" t="str">
        <f aca="false">IF(COUNTIF(F35:K35,"S")+COUNTIF(F35:K35,"ANI")=0,"NA",IF(COUNTIF(F35:K35,"ANI")=0,"Substantially Achieved",IF(COUNTIF(F35:K35,"S")=0,"Not Achieved","Partially Achieved")))</f>
        <v>Substantially Achieved</v>
      </c>
      <c r="AF35" s="45" t="str">
        <f aca="false">IF(COUNTIF(L35:S35,"S")+COUNTIF(L35:S35,"ANI")=0,"NA",IF(COUNTIF(L35:S35,"ANI")=0,"Substantially Achieved",IF(COUNTIF(L35:S35,"S")=0,"Not Achieved","Partially Achieved")))</f>
        <v>NA</v>
      </c>
      <c r="AG35" s="45" t="str">
        <f aca="false">IF(COUNTIF(T35:AB35,"S")+COUNTIF(T35:AB35,"ANI")=0,"NA",IF(COUNTIF(T35:AB35,"ANI")=0,"Substantially Achieved",IF(COUNTIF(T35:AB35,"S")=0,"Not Achieved","Partially Achieved")))</f>
        <v>Substantially Achieved</v>
      </c>
      <c r="AH35" s="45" t="str">
        <f aca="false">IF(COUNTIF(AC35:AD35,"S")+COUNTIF(AC35:AD35,"ANI")=0,"NA",IF(COUNTIF(AC35:AD35,"ANI")=0,"Substantially Achieved",IF(COUNTIF(AC35:AD35,"S")=0,"Not Achieved","Partially Achieved")))</f>
        <v>Substantially Achieved</v>
      </c>
      <c r="AI35" s="33" t="n">
        <f aca="false">COUNTIF(F35:AD35,"S")</f>
        <v>11</v>
      </c>
      <c r="AJ35" s="33" t="n">
        <f aca="false">COUNTIF(F35:AD35,"ANI")</f>
        <v>0</v>
      </c>
      <c r="AK35" s="46" t="n">
        <f aca="false">IFERROR(AI35/(AI35+AJ35),"")</f>
        <v>1</v>
      </c>
    </row>
    <row r="36" customFormat="false" ht="15" hidden="false" customHeight="false" outlineLevel="0" collapsed="false">
      <c r="A36" s="42" t="s">
        <v>281</v>
      </c>
      <c r="B36" s="42" t="s">
        <v>257</v>
      </c>
      <c r="C36" s="42" t="s">
        <v>142</v>
      </c>
      <c r="D36" s="42" t="s">
        <v>146</v>
      </c>
      <c r="E36" s="43" t="n">
        <v>46155</v>
      </c>
      <c r="F36" s="44" t="s">
        <v>58</v>
      </c>
      <c r="G36" s="44" t="s">
        <v>58</v>
      </c>
      <c r="H36" s="44" t="s">
        <v>58</v>
      </c>
      <c r="I36" s="44" t="s">
        <v>58</v>
      </c>
      <c r="J36" s="44" t="s">
        <v>49</v>
      </c>
      <c r="K36" s="44" t="s">
        <v>49</v>
      </c>
      <c r="L36" s="44" t="s">
        <v>58</v>
      </c>
      <c r="M36" s="44" t="s">
        <v>58</v>
      </c>
      <c r="N36" s="44" t="s">
        <v>58</v>
      </c>
      <c r="O36" s="44" t="s">
        <v>58</v>
      </c>
      <c r="P36" s="44" t="s">
        <v>58</v>
      </c>
      <c r="Q36" s="44" t="s">
        <v>58</v>
      </c>
      <c r="R36" s="44" t="s">
        <v>58</v>
      </c>
      <c r="S36" s="44" t="s">
        <v>58</v>
      </c>
      <c r="T36" s="44" t="s">
        <v>49</v>
      </c>
      <c r="U36" s="44" t="s">
        <v>49</v>
      </c>
      <c r="V36" s="44" t="s">
        <v>58</v>
      </c>
      <c r="W36" s="44" t="s">
        <v>49</v>
      </c>
      <c r="X36" s="44" t="s">
        <v>49</v>
      </c>
      <c r="Y36" s="44" t="s">
        <v>49</v>
      </c>
      <c r="Z36" s="44" t="s">
        <v>49</v>
      </c>
      <c r="AA36" s="44" t="s">
        <v>49</v>
      </c>
      <c r="AB36" s="44" t="s">
        <v>49</v>
      </c>
      <c r="AC36" s="44" t="s">
        <v>49</v>
      </c>
      <c r="AD36" s="44" t="s">
        <v>49</v>
      </c>
      <c r="AE36" s="45" t="str">
        <f aca="false">IF(COUNTIF(F36:K36,"S")+COUNTIF(F36:K36,"ANI")=0,"NA",IF(COUNTIF(F36:K36,"ANI")=0,"Substantially Achieved",IF(COUNTIF(F36:K36,"S")=0,"Not Achieved","Partially Achieved")))</f>
        <v>Substantially Achieved</v>
      </c>
      <c r="AF36" s="45" t="str">
        <f aca="false">IF(COUNTIF(L36:S36,"S")+COUNTIF(L36:S36,"ANI")=0,"NA",IF(COUNTIF(L36:S36,"ANI")=0,"Substantially Achieved",IF(COUNTIF(L36:S36,"S")=0,"Not Achieved","Partially Achieved")))</f>
        <v>NA</v>
      </c>
      <c r="AG36" s="45" t="str">
        <f aca="false">IF(COUNTIF(T36:AB36,"S")+COUNTIF(T36:AB36,"ANI")=0,"NA",IF(COUNTIF(T36:AB36,"ANI")=0,"Substantially Achieved",IF(COUNTIF(T36:AB36,"S")=0,"Not Achieved","Partially Achieved")))</f>
        <v>Substantially Achieved</v>
      </c>
      <c r="AH36" s="45" t="str">
        <f aca="false">IF(COUNTIF(AC36:AD36,"S")+COUNTIF(AC36:AD36,"ANI")=0,"NA",IF(COUNTIF(AC36:AD36,"ANI")=0,"Substantially Achieved",IF(COUNTIF(AC36:AD36,"S")=0,"Not Achieved","Partially Achieved")))</f>
        <v>Substantially Achieved</v>
      </c>
      <c r="AI36" s="33" t="n">
        <f aca="false">COUNTIF(F36:AD36,"S")</f>
        <v>12</v>
      </c>
      <c r="AJ36" s="33" t="n">
        <f aca="false">COUNTIF(F36:AD36,"ANI")</f>
        <v>0</v>
      </c>
      <c r="AK36" s="46" t="n">
        <f aca="false">IFERROR(AI36/(AI36+AJ36),"")</f>
        <v>1</v>
      </c>
    </row>
    <row r="37" customFormat="false" ht="15" hidden="false" customHeight="false" outlineLevel="0" collapsed="false">
      <c r="A37" s="42" t="s">
        <v>282</v>
      </c>
      <c r="B37" s="42" t="s">
        <v>248</v>
      </c>
      <c r="C37" s="42" t="s">
        <v>142</v>
      </c>
      <c r="D37" s="42" t="s">
        <v>146</v>
      </c>
      <c r="E37" s="43" t="n">
        <v>46157</v>
      </c>
      <c r="F37" s="44" t="s">
        <v>58</v>
      </c>
      <c r="G37" s="44" t="s">
        <v>58</v>
      </c>
      <c r="H37" s="44" t="s">
        <v>58</v>
      </c>
      <c r="I37" s="44" t="s">
        <v>58</v>
      </c>
      <c r="J37" s="44" t="s">
        <v>67</v>
      </c>
      <c r="K37" s="44" t="s">
        <v>49</v>
      </c>
      <c r="L37" s="44" t="s">
        <v>58</v>
      </c>
      <c r="M37" s="44" t="s">
        <v>58</v>
      </c>
      <c r="N37" s="44" t="s">
        <v>58</v>
      </c>
      <c r="O37" s="44" t="s">
        <v>58</v>
      </c>
      <c r="P37" s="44" t="s">
        <v>58</v>
      </c>
      <c r="Q37" s="44" t="s">
        <v>58</v>
      </c>
      <c r="R37" s="44" t="s">
        <v>58</v>
      </c>
      <c r="S37" s="44" t="s">
        <v>58</v>
      </c>
      <c r="T37" s="44" t="s">
        <v>49</v>
      </c>
      <c r="U37" s="44" t="s">
        <v>49</v>
      </c>
      <c r="V37" s="44" t="s">
        <v>58</v>
      </c>
      <c r="W37" s="44" t="s">
        <v>67</v>
      </c>
      <c r="X37" s="44" t="s">
        <v>49</v>
      </c>
      <c r="Y37" s="44" t="s">
        <v>67</v>
      </c>
      <c r="Z37" s="44" t="s">
        <v>49</v>
      </c>
      <c r="AA37" s="44" t="s">
        <v>49</v>
      </c>
      <c r="AB37" s="44" t="s">
        <v>58</v>
      </c>
      <c r="AC37" s="44" t="s">
        <v>49</v>
      </c>
      <c r="AD37" s="44" t="s">
        <v>49</v>
      </c>
      <c r="AE37" s="45" t="str">
        <f aca="false">IF(COUNTIF(F37:K37,"S")+COUNTIF(F37:K37,"ANI")=0,"NA",IF(COUNTIF(F37:K37,"ANI")=0,"Substantially Achieved",IF(COUNTIF(F37:K37,"S")=0,"Not Achieved","Partially Achieved")))</f>
        <v>Partially Achieved</v>
      </c>
      <c r="AF37" s="45" t="str">
        <f aca="false">IF(COUNTIF(L37:S37,"S")+COUNTIF(L37:S37,"ANI")=0,"NA",IF(COUNTIF(L37:S37,"ANI")=0,"Substantially Achieved",IF(COUNTIF(L37:S37,"S")=0,"Not Achieved","Partially Achieved")))</f>
        <v>NA</v>
      </c>
      <c r="AG37" s="45" t="str">
        <f aca="false">IF(COUNTIF(T37:AB37,"S")+COUNTIF(T37:AB37,"ANI")=0,"NA",IF(COUNTIF(T37:AB37,"ANI")=0,"Substantially Achieved",IF(COUNTIF(T37:AB37,"S")=0,"Not Achieved","Partially Achieved")))</f>
        <v>Partially Achieved</v>
      </c>
      <c r="AH37" s="45" t="str">
        <f aca="false">IF(COUNTIF(AC37:AD37,"S")+COUNTIF(AC37:AD37,"ANI")=0,"NA",IF(COUNTIF(AC37:AD37,"ANI")=0,"Substantially Achieved",IF(COUNTIF(AC37:AD37,"S")=0,"Not Achieved","Partially Achieved")))</f>
        <v>Substantially Achieved</v>
      </c>
      <c r="AI37" s="33" t="n">
        <f aca="false">COUNTIF(F37:AD37,"S")</f>
        <v>8</v>
      </c>
      <c r="AJ37" s="33" t="n">
        <f aca="false">COUNTIF(F37:AD37,"ANI")</f>
        <v>3</v>
      </c>
      <c r="AK37" s="46" t="n">
        <f aca="false">IFERROR(AI37/(AI37+AJ37),"")</f>
        <v>0.727272727272727</v>
      </c>
    </row>
    <row r="38" customFormat="false" ht="15" hidden="false" customHeight="false" outlineLevel="0" collapsed="false">
      <c r="A38" s="42" t="s">
        <v>283</v>
      </c>
      <c r="B38" s="42" t="s">
        <v>257</v>
      </c>
      <c r="C38" s="42" t="s">
        <v>142</v>
      </c>
      <c r="D38" s="42" t="s">
        <v>146</v>
      </c>
      <c r="E38" s="43" t="n">
        <v>46157</v>
      </c>
      <c r="F38" s="44" t="s">
        <v>49</v>
      </c>
      <c r="G38" s="44" t="s">
        <v>67</v>
      </c>
      <c r="H38" s="44" t="s">
        <v>49</v>
      </c>
      <c r="I38" s="44" t="s">
        <v>67</v>
      </c>
      <c r="J38" s="44" t="s">
        <v>49</v>
      </c>
      <c r="K38" s="44" t="s">
        <v>49</v>
      </c>
      <c r="L38" s="44" t="s">
        <v>58</v>
      </c>
      <c r="M38" s="44" t="s">
        <v>58</v>
      </c>
      <c r="N38" s="44" t="s">
        <v>58</v>
      </c>
      <c r="O38" s="44" t="s">
        <v>58</v>
      </c>
      <c r="P38" s="44" t="s">
        <v>58</v>
      </c>
      <c r="Q38" s="44" t="s">
        <v>58</v>
      </c>
      <c r="R38" s="44" t="s">
        <v>58</v>
      </c>
      <c r="S38" s="44" t="s">
        <v>58</v>
      </c>
      <c r="T38" s="44" t="s">
        <v>49</v>
      </c>
      <c r="U38" s="44" t="s">
        <v>67</v>
      </c>
      <c r="V38" s="44" t="s">
        <v>58</v>
      </c>
      <c r="W38" s="44" t="s">
        <v>49</v>
      </c>
      <c r="X38" s="44" t="s">
        <v>49</v>
      </c>
      <c r="Y38" s="44" t="s">
        <v>67</v>
      </c>
      <c r="Z38" s="44" t="s">
        <v>67</v>
      </c>
      <c r="AA38" s="44" t="s">
        <v>58</v>
      </c>
      <c r="AB38" s="44" t="s">
        <v>58</v>
      </c>
      <c r="AC38" s="44" t="s">
        <v>49</v>
      </c>
      <c r="AD38" s="44" t="s">
        <v>49</v>
      </c>
      <c r="AE38" s="45" t="str">
        <f aca="false">IF(COUNTIF(F38:K38,"S")+COUNTIF(F38:K38,"ANI")=0,"NA",IF(COUNTIF(F38:K38,"ANI")=0,"Substantially Achieved",IF(COUNTIF(F38:K38,"S")=0,"Not Achieved","Partially Achieved")))</f>
        <v>Partially Achieved</v>
      </c>
      <c r="AF38" s="45" t="str">
        <f aca="false">IF(COUNTIF(L38:S38,"S")+COUNTIF(L38:S38,"ANI")=0,"NA",IF(COUNTIF(L38:S38,"ANI")=0,"Substantially Achieved",IF(COUNTIF(L38:S38,"S")=0,"Not Achieved","Partially Achieved")))</f>
        <v>NA</v>
      </c>
      <c r="AG38" s="45" t="str">
        <f aca="false">IF(COUNTIF(T38:AB38,"S")+COUNTIF(T38:AB38,"ANI")=0,"NA",IF(COUNTIF(T38:AB38,"ANI")=0,"Substantially Achieved",IF(COUNTIF(T38:AB38,"S")=0,"Not Achieved","Partially Achieved")))</f>
        <v>Partially Achieved</v>
      </c>
      <c r="AH38" s="45" t="str">
        <f aca="false">IF(COUNTIF(AC38:AD38,"S")+COUNTIF(AC38:AD38,"ANI")=0,"NA",IF(COUNTIF(AC38:AD38,"ANI")=0,"Substantially Achieved",IF(COUNTIF(AC38:AD38,"S")=0,"Not Achieved","Partially Achieved")))</f>
        <v>Substantially Achieved</v>
      </c>
      <c r="AI38" s="33" t="n">
        <f aca="false">COUNTIF(F38:AD38,"S")</f>
        <v>9</v>
      </c>
      <c r="AJ38" s="33" t="n">
        <f aca="false">COUNTIF(F38:AD38,"ANI")</f>
        <v>5</v>
      </c>
      <c r="AK38" s="46" t="n">
        <f aca="false">IFERROR(AI38/(AI38+AJ38),"")</f>
        <v>0.642857142857143</v>
      </c>
    </row>
    <row r="39" customFormat="false" ht="15" hidden="false" customHeight="false" outlineLevel="0" collapsed="false">
      <c r="A39" s="42" t="s">
        <v>284</v>
      </c>
      <c r="B39" s="42" t="s">
        <v>255</v>
      </c>
      <c r="C39" s="42" t="s">
        <v>142</v>
      </c>
      <c r="D39" s="42" t="s">
        <v>146</v>
      </c>
      <c r="E39" s="43" t="n">
        <v>46156</v>
      </c>
      <c r="F39" s="44" t="s">
        <v>58</v>
      </c>
      <c r="G39" s="44" t="s">
        <v>58</v>
      </c>
      <c r="H39" s="44" t="s">
        <v>58</v>
      </c>
      <c r="I39" s="44" t="s">
        <v>58</v>
      </c>
      <c r="J39" s="44" t="s">
        <v>49</v>
      </c>
      <c r="K39" s="44" t="s">
        <v>49</v>
      </c>
      <c r="L39" s="44" t="s">
        <v>58</v>
      </c>
      <c r="M39" s="44" t="s">
        <v>58</v>
      </c>
      <c r="N39" s="44" t="s">
        <v>58</v>
      </c>
      <c r="O39" s="44" t="s">
        <v>58</v>
      </c>
      <c r="P39" s="44" t="s">
        <v>58</v>
      </c>
      <c r="Q39" s="44" t="s">
        <v>58</v>
      </c>
      <c r="R39" s="44" t="s">
        <v>58</v>
      </c>
      <c r="S39" s="44" t="s">
        <v>58</v>
      </c>
      <c r="T39" s="44" t="s">
        <v>67</v>
      </c>
      <c r="U39" s="44" t="s">
        <v>67</v>
      </c>
      <c r="V39" s="44" t="s">
        <v>58</v>
      </c>
      <c r="W39" s="44" t="s">
        <v>67</v>
      </c>
      <c r="X39" s="44" t="s">
        <v>49</v>
      </c>
      <c r="Y39" s="44" t="s">
        <v>67</v>
      </c>
      <c r="Z39" s="44" t="s">
        <v>49</v>
      </c>
      <c r="AA39" s="44" t="s">
        <v>58</v>
      </c>
      <c r="AB39" s="44" t="s">
        <v>67</v>
      </c>
      <c r="AC39" s="44" t="s">
        <v>49</v>
      </c>
      <c r="AD39" s="44" t="s">
        <v>49</v>
      </c>
      <c r="AE39" s="45" t="str">
        <f aca="false">IF(COUNTIF(F39:K39,"S")+COUNTIF(F39:K39,"ANI")=0,"NA",IF(COUNTIF(F39:K39,"ANI")=0,"Substantially Achieved",IF(COUNTIF(F39:K39,"S")=0,"Not Achieved","Partially Achieved")))</f>
        <v>Substantially Achieved</v>
      </c>
      <c r="AF39" s="45" t="str">
        <f aca="false">IF(COUNTIF(L39:S39,"S")+COUNTIF(L39:S39,"ANI")=0,"NA",IF(COUNTIF(L39:S39,"ANI")=0,"Substantially Achieved",IF(COUNTIF(L39:S39,"S")=0,"Not Achieved","Partially Achieved")))</f>
        <v>NA</v>
      </c>
      <c r="AG39" s="45" t="str">
        <f aca="false">IF(COUNTIF(T39:AB39,"S")+COUNTIF(T39:AB39,"ANI")=0,"NA",IF(COUNTIF(T39:AB39,"ANI")=0,"Substantially Achieved",IF(COUNTIF(T39:AB39,"S")=0,"Not Achieved","Partially Achieved")))</f>
        <v>Partially Achieved</v>
      </c>
      <c r="AH39" s="45" t="str">
        <f aca="false">IF(COUNTIF(AC39:AD39,"S")+COUNTIF(AC39:AD39,"ANI")=0,"NA",IF(COUNTIF(AC39:AD39,"ANI")=0,"Substantially Achieved",IF(COUNTIF(AC39:AD39,"S")=0,"Not Achieved","Partially Achieved")))</f>
        <v>Substantially Achieved</v>
      </c>
      <c r="AI39" s="33" t="n">
        <f aca="false">COUNTIF(F39:AD39,"S")</f>
        <v>6</v>
      </c>
      <c r="AJ39" s="33" t="n">
        <f aca="false">COUNTIF(F39:AD39,"ANI")</f>
        <v>5</v>
      </c>
      <c r="AK39" s="46" t="n">
        <f aca="false">IFERROR(AI39/(AI39+AJ39),"")</f>
        <v>0.545454545454545</v>
      </c>
    </row>
    <row r="40" customFormat="false" ht="15" hidden="false" customHeight="false" outlineLevel="0" collapsed="false">
      <c r="A40" s="42" t="s">
        <v>285</v>
      </c>
      <c r="B40" s="42" t="s">
        <v>32</v>
      </c>
      <c r="C40" s="42" t="s">
        <v>142</v>
      </c>
      <c r="D40" s="42" t="s">
        <v>146</v>
      </c>
      <c r="E40" s="43" t="n">
        <v>46155</v>
      </c>
      <c r="F40" s="44" t="s">
        <v>49</v>
      </c>
      <c r="G40" s="44" t="s">
        <v>49</v>
      </c>
      <c r="H40" s="44" t="s">
        <v>49</v>
      </c>
      <c r="I40" s="44" t="s">
        <v>49</v>
      </c>
      <c r="J40" s="44" t="s">
        <v>49</v>
      </c>
      <c r="K40" s="44" t="s">
        <v>49</v>
      </c>
      <c r="L40" s="44" t="s">
        <v>58</v>
      </c>
      <c r="M40" s="44" t="s">
        <v>58</v>
      </c>
      <c r="N40" s="44" t="s">
        <v>58</v>
      </c>
      <c r="O40" s="44" t="s">
        <v>58</v>
      </c>
      <c r="P40" s="44" t="s">
        <v>58</v>
      </c>
      <c r="Q40" s="44" t="s">
        <v>58</v>
      </c>
      <c r="R40" s="44" t="s">
        <v>58</v>
      </c>
      <c r="S40" s="44" t="s">
        <v>58</v>
      </c>
      <c r="T40" s="44" t="s">
        <v>49</v>
      </c>
      <c r="U40" s="44" t="s">
        <v>67</v>
      </c>
      <c r="V40" s="44" t="s">
        <v>58</v>
      </c>
      <c r="W40" s="44" t="s">
        <v>67</v>
      </c>
      <c r="X40" s="44" t="s">
        <v>49</v>
      </c>
      <c r="Y40" s="44" t="s">
        <v>49</v>
      </c>
      <c r="Z40" s="44" t="s">
        <v>49</v>
      </c>
      <c r="AA40" s="44" t="s">
        <v>58</v>
      </c>
      <c r="AB40" s="44" t="s">
        <v>49</v>
      </c>
      <c r="AC40" s="44" t="s">
        <v>49</v>
      </c>
      <c r="AD40" s="44" t="s">
        <v>49</v>
      </c>
      <c r="AE40" s="45" t="str">
        <f aca="false">IF(COUNTIF(F40:K40,"S")+COUNTIF(F40:K40,"ANI")=0,"NA",IF(COUNTIF(F40:K40,"ANI")=0,"Substantially Achieved",IF(COUNTIF(F40:K40,"S")=0,"Not Achieved","Partially Achieved")))</f>
        <v>Substantially Achieved</v>
      </c>
      <c r="AF40" s="45" t="str">
        <f aca="false">IF(COUNTIF(L40:S40,"S")+COUNTIF(L40:S40,"ANI")=0,"NA",IF(COUNTIF(L40:S40,"ANI")=0,"Substantially Achieved",IF(COUNTIF(L40:S40,"S")=0,"Not Achieved","Partially Achieved")))</f>
        <v>NA</v>
      </c>
      <c r="AG40" s="45" t="str">
        <f aca="false">IF(COUNTIF(T40:AB40,"S")+COUNTIF(T40:AB40,"ANI")=0,"NA",IF(COUNTIF(T40:AB40,"ANI")=0,"Substantially Achieved",IF(COUNTIF(T40:AB40,"S")=0,"Not Achieved","Partially Achieved")))</f>
        <v>Partially Achieved</v>
      </c>
      <c r="AH40" s="45" t="str">
        <f aca="false">IF(COUNTIF(AC40:AD40,"S")+COUNTIF(AC40:AD40,"ANI")=0,"NA",IF(COUNTIF(AC40:AD40,"ANI")=0,"Substantially Achieved",IF(COUNTIF(AC40:AD40,"S")=0,"Not Achieved","Partially Achieved")))</f>
        <v>Substantially Achieved</v>
      </c>
      <c r="AI40" s="33" t="n">
        <f aca="false">COUNTIF(F40:AD40,"S")</f>
        <v>13</v>
      </c>
      <c r="AJ40" s="33" t="n">
        <f aca="false">COUNTIF(F40:AD40,"ANI")</f>
        <v>2</v>
      </c>
      <c r="AK40" s="46" t="n">
        <f aca="false">IFERROR(AI40/(AI40+AJ40),"")</f>
        <v>0.866666666666667</v>
      </c>
    </row>
    <row r="41" customFormat="false" ht="15" hidden="false" customHeight="false" outlineLevel="0" collapsed="false">
      <c r="A41" s="42" t="s">
        <v>286</v>
      </c>
      <c r="B41" s="42" t="s">
        <v>251</v>
      </c>
      <c r="C41" s="42" t="s">
        <v>142</v>
      </c>
      <c r="D41" s="42" t="s">
        <v>146</v>
      </c>
      <c r="E41" s="43" t="n">
        <v>46153</v>
      </c>
      <c r="F41" s="44" t="s">
        <v>58</v>
      </c>
      <c r="G41" s="44" t="s">
        <v>58</v>
      </c>
      <c r="H41" s="44" t="s">
        <v>58</v>
      </c>
      <c r="I41" s="44" t="s">
        <v>58</v>
      </c>
      <c r="J41" s="44" t="s">
        <v>67</v>
      </c>
      <c r="K41" s="44" t="s">
        <v>67</v>
      </c>
      <c r="L41" s="44" t="s">
        <v>58</v>
      </c>
      <c r="M41" s="44" t="s">
        <v>58</v>
      </c>
      <c r="N41" s="44" t="s">
        <v>58</v>
      </c>
      <c r="O41" s="44" t="s">
        <v>58</v>
      </c>
      <c r="P41" s="44" t="s">
        <v>58</v>
      </c>
      <c r="Q41" s="44" t="s">
        <v>58</v>
      </c>
      <c r="R41" s="44" t="s">
        <v>58</v>
      </c>
      <c r="S41" s="44" t="s">
        <v>58</v>
      </c>
      <c r="T41" s="44" t="s">
        <v>49</v>
      </c>
      <c r="U41" s="44" t="s">
        <v>49</v>
      </c>
      <c r="V41" s="44" t="s">
        <v>58</v>
      </c>
      <c r="W41" s="44" t="s">
        <v>67</v>
      </c>
      <c r="X41" s="44" t="s">
        <v>49</v>
      </c>
      <c r="Y41" s="44" t="s">
        <v>49</v>
      </c>
      <c r="Z41" s="44" t="s">
        <v>49</v>
      </c>
      <c r="AA41" s="44" t="s">
        <v>49</v>
      </c>
      <c r="AB41" s="44" t="s">
        <v>49</v>
      </c>
      <c r="AC41" s="44" t="s">
        <v>67</v>
      </c>
      <c r="AD41" s="44" t="s">
        <v>49</v>
      </c>
      <c r="AE41" s="45" t="str">
        <f aca="false">IF(COUNTIF(F41:K41,"S")+COUNTIF(F41:K41,"ANI")=0,"NA",IF(COUNTIF(F41:K41,"ANI")=0,"Substantially Achieved",IF(COUNTIF(F41:K41,"S")=0,"Not Achieved","Partially Achieved")))</f>
        <v>Not Achieved</v>
      </c>
      <c r="AF41" s="45" t="str">
        <f aca="false">IF(COUNTIF(L41:S41,"S")+COUNTIF(L41:S41,"ANI")=0,"NA",IF(COUNTIF(L41:S41,"ANI")=0,"Substantially Achieved",IF(COUNTIF(L41:S41,"S")=0,"Not Achieved","Partially Achieved")))</f>
        <v>NA</v>
      </c>
      <c r="AG41" s="45" t="str">
        <f aca="false">IF(COUNTIF(T41:AB41,"S")+COUNTIF(T41:AB41,"ANI")=0,"NA",IF(COUNTIF(T41:AB41,"ANI")=0,"Substantially Achieved",IF(COUNTIF(T41:AB41,"S")=0,"Not Achieved","Partially Achieved")))</f>
        <v>Partially Achieved</v>
      </c>
      <c r="AH41" s="45" t="str">
        <f aca="false">IF(COUNTIF(AC41:AD41,"S")+COUNTIF(AC41:AD41,"ANI")=0,"NA",IF(COUNTIF(AC41:AD41,"ANI")=0,"Substantially Achieved",IF(COUNTIF(AC41:AD41,"S")=0,"Not Achieved","Partially Achieved")))</f>
        <v>Partially Achieved</v>
      </c>
      <c r="AI41" s="33" t="n">
        <f aca="false">COUNTIF(F41:AD41,"S")</f>
        <v>8</v>
      </c>
      <c r="AJ41" s="33" t="n">
        <f aca="false">COUNTIF(F41:AD41,"ANI")</f>
        <v>4</v>
      </c>
      <c r="AK41" s="46" t="n">
        <f aca="false">IFERROR(AI41/(AI41+AJ41),"")</f>
        <v>0.666666666666667</v>
      </c>
    </row>
    <row r="42" customFormat="false" ht="15" hidden="false" customHeight="false" outlineLevel="0" collapsed="false">
      <c r="A42" s="42" t="s">
        <v>287</v>
      </c>
      <c r="B42" s="42" t="s">
        <v>251</v>
      </c>
      <c r="C42" s="42" t="s">
        <v>142</v>
      </c>
      <c r="D42" s="42" t="s">
        <v>146</v>
      </c>
      <c r="E42" s="43" t="n">
        <v>46156</v>
      </c>
      <c r="F42" s="44" t="s">
        <v>58</v>
      </c>
      <c r="G42" s="44" t="s">
        <v>58</v>
      </c>
      <c r="H42" s="44" t="s">
        <v>58</v>
      </c>
      <c r="I42" s="44" t="s">
        <v>58</v>
      </c>
      <c r="J42" s="44" t="s">
        <v>49</v>
      </c>
      <c r="K42" s="44" t="s">
        <v>49</v>
      </c>
      <c r="L42" s="44" t="s">
        <v>58</v>
      </c>
      <c r="M42" s="44" t="s">
        <v>58</v>
      </c>
      <c r="N42" s="44" t="s">
        <v>58</v>
      </c>
      <c r="O42" s="44" t="s">
        <v>58</v>
      </c>
      <c r="P42" s="44" t="s">
        <v>58</v>
      </c>
      <c r="Q42" s="44" t="s">
        <v>58</v>
      </c>
      <c r="R42" s="44" t="s">
        <v>58</v>
      </c>
      <c r="S42" s="44" t="s">
        <v>58</v>
      </c>
      <c r="T42" s="44" t="s">
        <v>49</v>
      </c>
      <c r="U42" s="44" t="s">
        <v>49</v>
      </c>
      <c r="V42" s="44" t="s">
        <v>58</v>
      </c>
      <c r="W42" s="44" t="s">
        <v>67</v>
      </c>
      <c r="X42" s="44" t="s">
        <v>49</v>
      </c>
      <c r="Y42" s="44" t="s">
        <v>49</v>
      </c>
      <c r="Z42" s="44" t="s">
        <v>49</v>
      </c>
      <c r="AA42" s="44" t="s">
        <v>58</v>
      </c>
      <c r="AB42" s="44" t="s">
        <v>49</v>
      </c>
      <c r="AC42" s="44" t="s">
        <v>49</v>
      </c>
      <c r="AD42" s="44" t="s">
        <v>49</v>
      </c>
      <c r="AE42" s="45" t="str">
        <f aca="false">IF(COUNTIF(F42:K42,"S")+COUNTIF(F42:K42,"ANI")=0,"NA",IF(COUNTIF(F42:K42,"ANI")=0,"Substantially Achieved",IF(COUNTIF(F42:K42,"S")=0,"Not Achieved","Partially Achieved")))</f>
        <v>Substantially Achieved</v>
      </c>
      <c r="AF42" s="45" t="str">
        <f aca="false">IF(COUNTIF(L42:S42,"S")+COUNTIF(L42:S42,"ANI")=0,"NA",IF(COUNTIF(L42:S42,"ANI")=0,"Substantially Achieved",IF(COUNTIF(L42:S42,"S")=0,"Not Achieved","Partially Achieved")))</f>
        <v>NA</v>
      </c>
      <c r="AG42" s="45" t="str">
        <f aca="false">IF(COUNTIF(T42:AB42,"S")+COUNTIF(T42:AB42,"ANI")=0,"NA",IF(COUNTIF(T42:AB42,"ANI")=0,"Substantially Achieved",IF(COUNTIF(T42:AB42,"S")=0,"Not Achieved","Partially Achieved")))</f>
        <v>Partially Achieved</v>
      </c>
      <c r="AH42" s="45" t="str">
        <f aca="false">IF(COUNTIF(AC42:AD42,"S")+COUNTIF(AC42:AD42,"ANI")=0,"NA",IF(COUNTIF(AC42:AD42,"ANI")=0,"Substantially Achieved",IF(COUNTIF(AC42:AD42,"S")=0,"Not Achieved","Partially Achieved")))</f>
        <v>Substantially Achieved</v>
      </c>
      <c r="AI42" s="33" t="n">
        <f aca="false">COUNTIF(F42:AD42,"S")</f>
        <v>10</v>
      </c>
      <c r="AJ42" s="33" t="n">
        <f aca="false">COUNTIF(F42:AD42,"ANI")</f>
        <v>1</v>
      </c>
      <c r="AK42" s="46" t="n">
        <f aca="false">IFERROR(AI42/(AI42+AJ42),"")</f>
        <v>0.909090909090909</v>
      </c>
    </row>
    <row r="43" customFormat="false" ht="15" hidden="false" customHeight="false" outlineLevel="0" collapsed="false">
      <c r="A43" s="42" t="s">
        <v>288</v>
      </c>
      <c r="B43" s="42" t="s">
        <v>251</v>
      </c>
      <c r="C43" s="42" t="s">
        <v>142</v>
      </c>
      <c r="D43" s="42" t="s">
        <v>146</v>
      </c>
      <c r="E43" s="43" t="n">
        <v>46157</v>
      </c>
      <c r="F43" s="44" t="s">
        <v>49</v>
      </c>
      <c r="G43" s="44" t="s">
        <v>49</v>
      </c>
      <c r="H43" s="44" t="s">
        <v>49</v>
      </c>
      <c r="I43" s="44" t="s">
        <v>49</v>
      </c>
      <c r="J43" s="44" t="s">
        <v>49</v>
      </c>
      <c r="K43" s="44" t="s">
        <v>49</v>
      </c>
      <c r="L43" s="44" t="s">
        <v>58</v>
      </c>
      <c r="M43" s="44" t="s">
        <v>58</v>
      </c>
      <c r="N43" s="44" t="s">
        <v>58</v>
      </c>
      <c r="O43" s="44" t="s">
        <v>58</v>
      </c>
      <c r="P43" s="44" t="s">
        <v>58</v>
      </c>
      <c r="Q43" s="44" t="s">
        <v>58</v>
      </c>
      <c r="R43" s="44" t="s">
        <v>58</v>
      </c>
      <c r="S43" s="44" t="s">
        <v>58</v>
      </c>
      <c r="T43" s="44" t="s">
        <v>49</v>
      </c>
      <c r="U43" s="44" t="s">
        <v>49</v>
      </c>
      <c r="V43" s="44" t="s">
        <v>58</v>
      </c>
      <c r="W43" s="44" t="s">
        <v>67</v>
      </c>
      <c r="X43" s="44" t="s">
        <v>67</v>
      </c>
      <c r="Y43" s="44" t="s">
        <v>49</v>
      </c>
      <c r="Z43" s="44" t="s">
        <v>58</v>
      </c>
      <c r="AA43" s="44" t="s">
        <v>49</v>
      </c>
      <c r="AB43" s="44" t="s">
        <v>49</v>
      </c>
      <c r="AC43" s="44" t="s">
        <v>49</v>
      </c>
      <c r="AD43" s="44" t="s">
        <v>49</v>
      </c>
      <c r="AE43" s="45" t="str">
        <f aca="false">IF(COUNTIF(F43:K43,"S")+COUNTIF(F43:K43,"ANI")=0,"NA",IF(COUNTIF(F43:K43,"ANI")=0,"Substantially Achieved",IF(COUNTIF(F43:K43,"S")=0,"Not Achieved","Partially Achieved")))</f>
        <v>Substantially Achieved</v>
      </c>
      <c r="AF43" s="45" t="str">
        <f aca="false">IF(COUNTIF(L43:S43,"S")+COUNTIF(L43:S43,"ANI")=0,"NA",IF(COUNTIF(L43:S43,"ANI")=0,"Substantially Achieved",IF(COUNTIF(L43:S43,"S")=0,"Not Achieved","Partially Achieved")))</f>
        <v>NA</v>
      </c>
      <c r="AG43" s="45" t="str">
        <f aca="false">IF(COUNTIF(T43:AB43,"S")+COUNTIF(T43:AB43,"ANI")=0,"NA",IF(COUNTIF(T43:AB43,"ANI")=0,"Substantially Achieved",IF(COUNTIF(T43:AB43,"S")=0,"Not Achieved","Partially Achieved")))</f>
        <v>Partially Achieved</v>
      </c>
      <c r="AH43" s="45" t="str">
        <f aca="false">IF(COUNTIF(AC43:AD43,"S")+COUNTIF(AC43:AD43,"ANI")=0,"NA",IF(COUNTIF(AC43:AD43,"ANI")=0,"Substantially Achieved",IF(COUNTIF(AC43:AD43,"S")=0,"Not Achieved","Partially Achieved")))</f>
        <v>Substantially Achieved</v>
      </c>
      <c r="AI43" s="33" t="n">
        <f aca="false">COUNTIF(F43:AD43,"S")</f>
        <v>13</v>
      </c>
      <c r="AJ43" s="33" t="n">
        <f aca="false">COUNTIF(F43:AD43,"ANI")</f>
        <v>2</v>
      </c>
      <c r="AK43" s="46" t="n">
        <f aca="false">IFERROR(AI43/(AI43+AJ43),"")</f>
        <v>0.866666666666667</v>
      </c>
    </row>
    <row r="44" customFormat="false" ht="15" hidden="false" customHeight="false" outlineLevel="0" collapsed="false">
      <c r="A44" s="42" t="s">
        <v>289</v>
      </c>
      <c r="B44" s="42" t="s">
        <v>248</v>
      </c>
      <c r="C44" s="42" t="s">
        <v>142</v>
      </c>
      <c r="D44" s="42" t="s">
        <v>146</v>
      </c>
      <c r="E44" s="43" t="n">
        <v>46157</v>
      </c>
      <c r="F44" s="44" t="s">
        <v>49</v>
      </c>
      <c r="G44" s="44" t="s">
        <v>49</v>
      </c>
      <c r="H44" s="44" t="s">
        <v>49</v>
      </c>
      <c r="I44" s="44" t="s">
        <v>49</v>
      </c>
      <c r="J44" s="44" t="s">
        <v>49</v>
      </c>
      <c r="K44" s="44" t="s">
        <v>49</v>
      </c>
      <c r="L44" s="44" t="s">
        <v>58</v>
      </c>
      <c r="M44" s="44" t="s">
        <v>58</v>
      </c>
      <c r="N44" s="44" t="s">
        <v>58</v>
      </c>
      <c r="O44" s="44" t="s">
        <v>58</v>
      </c>
      <c r="P44" s="44" t="s">
        <v>58</v>
      </c>
      <c r="Q44" s="44" t="s">
        <v>58</v>
      </c>
      <c r="R44" s="44" t="s">
        <v>58</v>
      </c>
      <c r="S44" s="44" t="s">
        <v>58</v>
      </c>
      <c r="T44" s="44" t="s">
        <v>67</v>
      </c>
      <c r="U44" s="44" t="s">
        <v>67</v>
      </c>
      <c r="V44" s="44" t="s">
        <v>58</v>
      </c>
      <c r="W44" s="44" t="s">
        <v>49</v>
      </c>
      <c r="X44" s="44" t="s">
        <v>49</v>
      </c>
      <c r="Y44" s="44" t="s">
        <v>67</v>
      </c>
      <c r="Z44" s="44" t="s">
        <v>49</v>
      </c>
      <c r="AA44" s="44" t="s">
        <v>58</v>
      </c>
      <c r="AB44" s="44" t="s">
        <v>58</v>
      </c>
      <c r="AC44" s="44" t="s">
        <v>49</v>
      </c>
      <c r="AD44" s="44" t="s">
        <v>49</v>
      </c>
      <c r="AE44" s="45" t="str">
        <f aca="false">IF(COUNTIF(F44:K44,"S")+COUNTIF(F44:K44,"ANI")=0,"NA",IF(COUNTIF(F44:K44,"ANI")=0,"Substantially Achieved",IF(COUNTIF(F44:K44,"S")=0,"Not Achieved","Partially Achieved")))</f>
        <v>Substantially Achieved</v>
      </c>
      <c r="AF44" s="45" t="str">
        <f aca="false">IF(COUNTIF(L44:S44,"S")+COUNTIF(L44:S44,"ANI")=0,"NA",IF(COUNTIF(L44:S44,"ANI")=0,"Substantially Achieved",IF(COUNTIF(L44:S44,"S")=0,"Not Achieved","Partially Achieved")))</f>
        <v>NA</v>
      </c>
      <c r="AG44" s="45" t="str">
        <f aca="false">IF(COUNTIF(T44:AB44,"S")+COUNTIF(T44:AB44,"ANI")=0,"NA",IF(COUNTIF(T44:AB44,"ANI")=0,"Substantially Achieved",IF(COUNTIF(T44:AB44,"S")=0,"Not Achieved","Partially Achieved")))</f>
        <v>Partially Achieved</v>
      </c>
      <c r="AH44" s="45" t="str">
        <f aca="false">IF(COUNTIF(AC44:AD44,"S")+COUNTIF(AC44:AD44,"ANI")=0,"NA",IF(COUNTIF(AC44:AD44,"ANI")=0,"Substantially Achieved",IF(COUNTIF(AC44:AD44,"S")=0,"Not Achieved","Partially Achieved")))</f>
        <v>Substantially Achieved</v>
      </c>
      <c r="AI44" s="33" t="n">
        <f aca="false">COUNTIF(F44:AD44,"S")</f>
        <v>11</v>
      </c>
      <c r="AJ44" s="33" t="n">
        <f aca="false">COUNTIF(F44:AD44,"ANI")</f>
        <v>3</v>
      </c>
      <c r="AK44" s="46" t="n">
        <f aca="false">IFERROR(AI44/(AI44+AJ44),"")</f>
        <v>0.785714285714286</v>
      </c>
    </row>
    <row r="45" customFormat="false" ht="15" hidden="false" customHeight="false" outlineLevel="0" collapsed="false">
      <c r="A45" s="42" t="s">
        <v>290</v>
      </c>
      <c r="B45" s="42" t="s">
        <v>248</v>
      </c>
      <c r="C45" s="42" t="s">
        <v>142</v>
      </c>
      <c r="D45" s="42" t="s">
        <v>146</v>
      </c>
      <c r="E45" s="43" t="n">
        <v>46157</v>
      </c>
      <c r="F45" s="44" t="s">
        <v>49</v>
      </c>
      <c r="G45" s="44" t="s">
        <v>49</v>
      </c>
      <c r="H45" s="44" t="s">
        <v>49</v>
      </c>
      <c r="I45" s="44" t="s">
        <v>49</v>
      </c>
      <c r="J45" s="44" t="s">
        <v>49</v>
      </c>
      <c r="K45" s="44" t="s">
        <v>67</v>
      </c>
      <c r="L45" s="44" t="s">
        <v>58</v>
      </c>
      <c r="M45" s="44" t="s">
        <v>58</v>
      </c>
      <c r="N45" s="44" t="s">
        <v>58</v>
      </c>
      <c r="O45" s="44" t="s">
        <v>58</v>
      </c>
      <c r="P45" s="44" t="s">
        <v>58</v>
      </c>
      <c r="Q45" s="44" t="s">
        <v>58</v>
      </c>
      <c r="R45" s="44" t="s">
        <v>58</v>
      </c>
      <c r="S45" s="44" t="s">
        <v>58</v>
      </c>
      <c r="T45" s="44" t="s">
        <v>49</v>
      </c>
      <c r="U45" s="44" t="s">
        <v>67</v>
      </c>
      <c r="V45" s="44" t="s">
        <v>58</v>
      </c>
      <c r="W45" s="44" t="s">
        <v>49</v>
      </c>
      <c r="X45" s="44" t="s">
        <v>67</v>
      </c>
      <c r="Y45" s="44" t="s">
        <v>49</v>
      </c>
      <c r="Z45" s="44" t="s">
        <v>49</v>
      </c>
      <c r="AA45" s="44" t="s">
        <v>58</v>
      </c>
      <c r="AB45" s="44" t="s">
        <v>67</v>
      </c>
      <c r="AC45" s="44" t="s">
        <v>49</v>
      </c>
      <c r="AD45" s="44" t="s">
        <v>49</v>
      </c>
      <c r="AE45" s="45" t="str">
        <f aca="false">IF(COUNTIF(F45:K45,"S")+COUNTIF(F45:K45,"ANI")=0,"NA",IF(COUNTIF(F45:K45,"ANI")=0,"Substantially Achieved",IF(COUNTIF(F45:K45,"S")=0,"Not Achieved","Partially Achieved")))</f>
        <v>Partially Achieved</v>
      </c>
      <c r="AF45" s="45" t="str">
        <f aca="false">IF(COUNTIF(L45:S45,"S")+COUNTIF(L45:S45,"ANI")=0,"NA",IF(COUNTIF(L45:S45,"ANI")=0,"Substantially Achieved",IF(COUNTIF(L45:S45,"S")=0,"Not Achieved","Partially Achieved")))</f>
        <v>NA</v>
      </c>
      <c r="AG45" s="45" t="str">
        <f aca="false">IF(COUNTIF(T45:AB45,"S")+COUNTIF(T45:AB45,"ANI")=0,"NA",IF(COUNTIF(T45:AB45,"ANI")=0,"Substantially Achieved",IF(COUNTIF(T45:AB45,"S")=0,"Not Achieved","Partially Achieved")))</f>
        <v>Partially Achieved</v>
      </c>
      <c r="AH45" s="45" t="str">
        <f aca="false">IF(COUNTIF(AC45:AD45,"S")+COUNTIF(AC45:AD45,"ANI")=0,"NA",IF(COUNTIF(AC45:AD45,"ANI")=0,"Substantially Achieved",IF(COUNTIF(AC45:AD45,"S")=0,"Not Achieved","Partially Achieved")))</f>
        <v>Substantially Achieved</v>
      </c>
      <c r="AI45" s="33" t="n">
        <f aca="false">COUNTIF(F45:AD45,"S")</f>
        <v>11</v>
      </c>
      <c r="AJ45" s="33" t="n">
        <f aca="false">COUNTIF(F45:AD45,"ANI")</f>
        <v>4</v>
      </c>
      <c r="AK45" s="46" t="n">
        <f aca="false">IFERROR(AI45/(AI45+AJ45),"")</f>
        <v>0.733333333333333</v>
      </c>
    </row>
    <row r="46" customFormat="false" ht="15" hidden="false" customHeight="false" outlineLevel="0" collapsed="false">
      <c r="A46" s="42" t="s">
        <v>291</v>
      </c>
      <c r="B46" s="42" t="s">
        <v>32</v>
      </c>
      <c r="C46" s="42" t="s">
        <v>142</v>
      </c>
      <c r="D46" s="42" t="s">
        <v>146</v>
      </c>
      <c r="E46" s="43" t="n">
        <v>46153</v>
      </c>
      <c r="F46" s="44" t="s">
        <v>58</v>
      </c>
      <c r="G46" s="44" t="s">
        <v>58</v>
      </c>
      <c r="H46" s="44" t="s">
        <v>58</v>
      </c>
      <c r="I46" s="44" t="s">
        <v>58</v>
      </c>
      <c r="J46" s="44" t="s">
        <v>49</v>
      </c>
      <c r="K46" s="44" t="s">
        <v>49</v>
      </c>
      <c r="L46" s="44" t="s">
        <v>58</v>
      </c>
      <c r="M46" s="44" t="s">
        <v>58</v>
      </c>
      <c r="N46" s="44" t="s">
        <v>58</v>
      </c>
      <c r="O46" s="44" t="s">
        <v>58</v>
      </c>
      <c r="P46" s="44" t="s">
        <v>58</v>
      </c>
      <c r="Q46" s="44" t="s">
        <v>58</v>
      </c>
      <c r="R46" s="44" t="s">
        <v>58</v>
      </c>
      <c r="S46" s="44" t="s">
        <v>58</v>
      </c>
      <c r="T46" s="44" t="s">
        <v>67</v>
      </c>
      <c r="U46" s="44" t="s">
        <v>67</v>
      </c>
      <c r="V46" s="44" t="s">
        <v>58</v>
      </c>
      <c r="W46" s="44" t="s">
        <v>67</v>
      </c>
      <c r="X46" s="44" t="s">
        <v>49</v>
      </c>
      <c r="Y46" s="44" t="s">
        <v>49</v>
      </c>
      <c r="Z46" s="44" t="s">
        <v>49</v>
      </c>
      <c r="AA46" s="44" t="s">
        <v>49</v>
      </c>
      <c r="AB46" s="44" t="s">
        <v>58</v>
      </c>
      <c r="AC46" s="44" t="s">
        <v>67</v>
      </c>
      <c r="AD46" s="44" t="s">
        <v>67</v>
      </c>
      <c r="AE46" s="45" t="str">
        <f aca="false">IF(COUNTIF(F46:K46,"S")+COUNTIF(F46:K46,"ANI")=0,"NA",IF(COUNTIF(F46:K46,"ANI")=0,"Substantially Achieved",IF(COUNTIF(F46:K46,"S")=0,"Not Achieved","Partially Achieved")))</f>
        <v>Substantially Achieved</v>
      </c>
      <c r="AF46" s="45" t="str">
        <f aca="false">IF(COUNTIF(L46:S46,"S")+COUNTIF(L46:S46,"ANI")=0,"NA",IF(COUNTIF(L46:S46,"ANI")=0,"Substantially Achieved",IF(COUNTIF(L46:S46,"S")=0,"Not Achieved","Partially Achieved")))</f>
        <v>NA</v>
      </c>
      <c r="AG46" s="45" t="str">
        <f aca="false">IF(COUNTIF(T46:AB46,"S")+COUNTIF(T46:AB46,"ANI")=0,"NA",IF(COUNTIF(T46:AB46,"ANI")=0,"Substantially Achieved",IF(COUNTIF(T46:AB46,"S")=0,"Not Achieved","Partially Achieved")))</f>
        <v>Partially Achieved</v>
      </c>
      <c r="AH46" s="45" t="str">
        <f aca="false">IF(COUNTIF(AC46:AD46,"S")+COUNTIF(AC46:AD46,"ANI")=0,"NA",IF(COUNTIF(AC46:AD46,"ANI")=0,"Substantially Achieved",IF(COUNTIF(AC46:AD46,"S")=0,"Not Achieved","Partially Achieved")))</f>
        <v>Not Achieved</v>
      </c>
      <c r="AI46" s="33" t="n">
        <f aca="false">COUNTIF(F46:AD46,"S")</f>
        <v>6</v>
      </c>
      <c r="AJ46" s="33" t="n">
        <f aca="false">COUNTIF(F46:AD46,"ANI")</f>
        <v>5</v>
      </c>
      <c r="AK46" s="46" t="n">
        <f aca="false">IFERROR(AI46/(AI46+AJ46),"")</f>
        <v>0.545454545454545</v>
      </c>
    </row>
    <row r="47" customFormat="false" ht="15" hidden="false" customHeight="false" outlineLevel="0" collapsed="false">
      <c r="A47" s="42" t="s">
        <v>292</v>
      </c>
      <c r="B47" s="42" t="s">
        <v>255</v>
      </c>
      <c r="C47" s="42" t="s">
        <v>142</v>
      </c>
      <c r="D47" s="42" t="s">
        <v>146</v>
      </c>
      <c r="E47" s="43" t="n">
        <v>46153</v>
      </c>
      <c r="F47" s="44" t="s">
        <v>49</v>
      </c>
      <c r="G47" s="44" t="s">
        <v>49</v>
      </c>
      <c r="H47" s="44" t="s">
        <v>67</v>
      </c>
      <c r="I47" s="44" t="s">
        <v>49</v>
      </c>
      <c r="J47" s="44" t="s">
        <v>49</v>
      </c>
      <c r="K47" s="44" t="s">
        <v>67</v>
      </c>
      <c r="L47" s="44" t="s">
        <v>58</v>
      </c>
      <c r="M47" s="44" t="s">
        <v>58</v>
      </c>
      <c r="N47" s="44" t="s">
        <v>58</v>
      </c>
      <c r="O47" s="44" t="s">
        <v>58</v>
      </c>
      <c r="P47" s="44" t="s">
        <v>58</v>
      </c>
      <c r="Q47" s="44" t="s">
        <v>58</v>
      </c>
      <c r="R47" s="44" t="s">
        <v>58</v>
      </c>
      <c r="S47" s="44" t="s">
        <v>58</v>
      </c>
      <c r="T47" s="44" t="s">
        <v>49</v>
      </c>
      <c r="U47" s="44" t="s">
        <v>49</v>
      </c>
      <c r="V47" s="44" t="s">
        <v>58</v>
      </c>
      <c r="W47" s="44" t="s">
        <v>67</v>
      </c>
      <c r="X47" s="44" t="s">
        <v>49</v>
      </c>
      <c r="Y47" s="44" t="s">
        <v>67</v>
      </c>
      <c r="Z47" s="44" t="s">
        <v>58</v>
      </c>
      <c r="AA47" s="44" t="s">
        <v>58</v>
      </c>
      <c r="AB47" s="44" t="s">
        <v>58</v>
      </c>
      <c r="AC47" s="44" t="s">
        <v>67</v>
      </c>
      <c r="AD47" s="44" t="s">
        <v>49</v>
      </c>
      <c r="AE47" s="45" t="str">
        <f aca="false">IF(COUNTIF(F47:K47,"S")+COUNTIF(F47:K47,"ANI")=0,"NA",IF(COUNTIF(F47:K47,"ANI")=0,"Substantially Achieved",IF(COUNTIF(F47:K47,"S")=0,"Not Achieved","Partially Achieved")))</f>
        <v>Partially Achieved</v>
      </c>
      <c r="AF47" s="45" t="str">
        <f aca="false">IF(COUNTIF(L47:S47,"S")+COUNTIF(L47:S47,"ANI")=0,"NA",IF(COUNTIF(L47:S47,"ANI")=0,"Substantially Achieved",IF(COUNTIF(L47:S47,"S")=0,"Not Achieved","Partially Achieved")))</f>
        <v>NA</v>
      </c>
      <c r="AG47" s="45" t="str">
        <f aca="false">IF(COUNTIF(T47:AB47,"S")+COUNTIF(T47:AB47,"ANI")=0,"NA",IF(COUNTIF(T47:AB47,"ANI")=0,"Substantially Achieved",IF(COUNTIF(T47:AB47,"S")=0,"Not Achieved","Partially Achieved")))</f>
        <v>Partially Achieved</v>
      </c>
      <c r="AH47" s="45" t="str">
        <f aca="false">IF(COUNTIF(AC47:AD47,"S")+COUNTIF(AC47:AD47,"ANI")=0,"NA",IF(COUNTIF(AC47:AD47,"ANI")=0,"Substantially Achieved",IF(COUNTIF(AC47:AD47,"S")=0,"Not Achieved","Partially Achieved")))</f>
        <v>Partially Achieved</v>
      </c>
      <c r="AI47" s="33" t="n">
        <f aca="false">COUNTIF(F47:AD47,"S")</f>
        <v>8</v>
      </c>
      <c r="AJ47" s="33" t="n">
        <f aca="false">COUNTIF(F47:AD47,"ANI")</f>
        <v>5</v>
      </c>
      <c r="AK47" s="46" t="n">
        <f aca="false">IFERROR(AI47/(AI47+AJ47),"")</f>
        <v>0.615384615384615</v>
      </c>
    </row>
    <row r="48" customFormat="false" ht="15" hidden="false" customHeight="false" outlineLevel="0" collapsed="false">
      <c r="A48" s="42" t="s">
        <v>293</v>
      </c>
      <c r="B48" s="42" t="s">
        <v>253</v>
      </c>
      <c r="C48" s="42" t="s">
        <v>142</v>
      </c>
      <c r="D48" s="42" t="s">
        <v>146</v>
      </c>
      <c r="E48" s="43" t="n">
        <v>46153</v>
      </c>
      <c r="F48" s="44" t="s">
        <v>49</v>
      </c>
      <c r="G48" s="44" t="s">
        <v>49</v>
      </c>
      <c r="H48" s="44" t="s">
        <v>49</v>
      </c>
      <c r="I48" s="44" t="s">
        <v>49</v>
      </c>
      <c r="J48" s="44" t="s">
        <v>49</v>
      </c>
      <c r="K48" s="44" t="s">
        <v>49</v>
      </c>
      <c r="L48" s="44" t="s">
        <v>58</v>
      </c>
      <c r="M48" s="44" t="s">
        <v>58</v>
      </c>
      <c r="N48" s="44" t="s">
        <v>58</v>
      </c>
      <c r="O48" s="44" t="s">
        <v>58</v>
      </c>
      <c r="P48" s="44" t="s">
        <v>58</v>
      </c>
      <c r="Q48" s="44" t="s">
        <v>58</v>
      </c>
      <c r="R48" s="44" t="s">
        <v>58</v>
      </c>
      <c r="S48" s="44" t="s">
        <v>58</v>
      </c>
      <c r="T48" s="44" t="s">
        <v>49</v>
      </c>
      <c r="U48" s="44" t="s">
        <v>49</v>
      </c>
      <c r="V48" s="44" t="s">
        <v>58</v>
      </c>
      <c r="W48" s="44" t="s">
        <v>49</v>
      </c>
      <c r="X48" s="44" t="s">
        <v>49</v>
      </c>
      <c r="Y48" s="44" t="s">
        <v>49</v>
      </c>
      <c r="Z48" s="44" t="s">
        <v>49</v>
      </c>
      <c r="AA48" s="44" t="s">
        <v>58</v>
      </c>
      <c r="AB48" s="44" t="s">
        <v>49</v>
      </c>
      <c r="AC48" s="44" t="s">
        <v>49</v>
      </c>
      <c r="AD48" s="44" t="s">
        <v>49</v>
      </c>
      <c r="AE48" s="45" t="str">
        <f aca="false">IF(COUNTIF(F48:K48,"S")+COUNTIF(F48:K48,"ANI")=0,"NA",IF(COUNTIF(F48:K48,"ANI")=0,"Substantially Achieved",IF(COUNTIF(F48:K48,"S")=0,"Not Achieved","Partially Achieved")))</f>
        <v>Substantially Achieved</v>
      </c>
      <c r="AF48" s="45" t="str">
        <f aca="false">IF(COUNTIF(L48:S48,"S")+COUNTIF(L48:S48,"ANI")=0,"NA",IF(COUNTIF(L48:S48,"ANI")=0,"Substantially Achieved",IF(COUNTIF(L48:S48,"S")=0,"Not Achieved","Partially Achieved")))</f>
        <v>NA</v>
      </c>
      <c r="AG48" s="45" t="str">
        <f aca="false">IF(COUNTIF(T48:AB48,"S")+COUNTIF(T48:AB48,"ANI")=0,"NA",IF(COUNTIF(T48:AB48,"ANI")=0,"Substantially Achieved",IF(COUNTIF(T48:AB48,"S")=0,"Not Achieved","Partially Achieved")))</f>
        <v>Substantially Achieved</v>
      </c>
      <c r="AH48" s="45" t="str">
        <f aca="false">IF(COUNTIF(AC48:AD48,"S")+COUNTIF(AC48:AD48,"ANI")=0,"NA",IF(COUNTIF(AC48:AD48,"ANI")=0,"Substantially Achieved",IF(COUNTIF(AC48:AD48,"S")=0,"Not Achieved","Partially Achieved")))</f>
        <v>Substantially Achieved</v>
      </c>
      <c r="AI48" s="33" t="n">
        <f aca="false">COUNTIF(F48:AD48,"S")</f>
        <v>15</v>
      </c>
      <c r="AJ48" s="33" t="n">
        <f aca="false">COUNTIF(F48:AD48,"ANI")</f>
        <v>0</v>
      </c>
      <c r="AK48" s="46" t="n">
        <f aca="false">IFERROR(AI48/(AI48+AJ48),"")</f>
        <v>1</v>
      </c>
    </row>
    <row r="49" customFormat="false" ht="15" hidden="false" customHeight="false" outlineLevel="0" collapsed="false">
      <c r="A49" s="42" t="s">
        <v>294</v>
      </c>
      <c r="B49" s="42" t="s">
        <v>32</v>
      </c>
      <c r="C49" s="42" t="s">
        <v>142</v>
      </c>
      <c r="D49" s="42" t="s">
        <v>146</v>
      </c>
      <c r="E49" s="43" t="n">
        <v>46154</v>
      </c>
      <c r="F49" s="44" t="s">
        <v>58</v>
      </c>
      <c r="G49" s="44" t="s">
        <v>58</v>
      </c>
      <c r="H49" s="44" t="s">
        <v>58</v>
      </c>
      <c r="I49" s="44" t="s">
        <v>58</v>
      </c>
      <c r="J49" s="44" t="s">
        <v>67</v>
      </c>
      <c r="K49" s="44" t="s">
        <v>49</v>
      </c>
      <c r="L49" s="44" t="s">
        <v>58</v>
      </c>
      <c r="M49" s="44" t="s">
        <v>58</v>
      </c>
      <c r="N49" s="44" t="s">
        <v>58</v>
      </c>
      <c r="O49" s="44" t="s">
        <v>58</v>
      </c>
      <c r="P49" s="44" t="s">
        <v>58</v>
      </c>
      <c r="Q49" s="44" t="s">
        <v>58</v>
      </c>
      <c r="R49" s="44" t="s">
        <v>58</v>
      </c>
      <c r="S49" s="44" t="s">
        <v>58</v>
      </c>
      <c r="T49" s="44" t="s">
        <v>49</v>
      </c>
      <c r="U49" s="44" t="s">
        <v>49</v>
      </c>
      <c r="V49" s="44" t="s">
        <v>58</v>
      </c>
      <c r="W49" s="44" t="s">
        <v>67</v>
      </c>
      <c r="X49" s="44" t="s">
        <v>49</v>
      </c>
      <c r="Y49" s="44" t="s">
        <v>49</v>
      </c>
      <c r="Z49" s="44" t="s">
        <v>58</v>
      </c>
      <c r="AA49" s="44" t="s">
        <v>49</v>
      </c>
      <c r="AB49" s="44" t="s">
        <v>58</v>
      </c>
      <c r="AC49" s="44" t="s">
        <v>49</v>
      </c>
      <c r="AD49" s="44" t="s">
        <v>49</v>
      </c>
      <c r="AE49" s="45" t="str">
        <f aca="false">IF(COUNTIF(F49:K49,"S")+COUNTIF(F49:K49,"ANI")=0,"NA",IF(COUNTIF(F49:K49,"ANI")=0,"Substantially Achieved",IF(COUNTIF(F49:K49,"S")=0,"Not Achieved","Partially Achieved")))</f>
        <v>Partially Achieved</v>
      </c>
      <c r="AF49" s="45" t="str">
        <f aca="false">IF(COUNTIF(L49:S49,"S")+COUNTIF(L49:S49,"ANI")=0,"NA",IF(COUNTIF(L49:S49,"ANI")=0,"Substantially Achieved",IF(COUNTIF(L49:S49,"S")=0,"Not Achieved","Partially Achieved")))</f>
        <v>NA</v>
      </c>
      <c r="AG49" s="45" t="str">
        <f aca="false">IF(COUNTIF(T49:AB49,"S")+COUNTIF(T49:AB49,"ANI")=0,"NA",IF(COUNTIF(T49:AB49,"ANI")=0,"Substantially Achieved",IF(COUNTIF(T49:AB49,"S")=0,"Not Achieved","Partially Achieved")))</f>
        <v>Partially Achieved</v>
      </c>
      <c r="AH49" s="45" t="str">
        <f aca="false">IF(COUNTIF(AC49:AD49,"S")+COUNTIF(AC49:AD49,"ANI")=0,"NA",IF(COUNTIF(AC49:AD49,"ANI")=0,"Substantially Achieved",IF(COUNTIF(AC49:AD49,"S")=0,"Not Achieved","Partially Achieved")))</f>
        <v>Substantially Achieved</v>
      </c>
      <c r="AI49" s="33" t="n">
        <f aca="false">COUNTIF(F49:AD49,"S")</f>
        <v>8</v>
      </c>
      <c r="AJ49" s="33" t="n">
        <f aca="false">COUNTIF(F49:AD49,"ANI")</f>
        <v>2</v>
      </c>
      <c r="AK49" s="46" t="n">
        <f aca="false">IFERROR(AI49/(AI49+AJ49),"")</f>
        <v>0.8</v>
      </c>
    </row>
    <row r="50" customFormat="false" ht="15" hidden="false" customHeight="false" outlineLevel="0" collapsed="false">
      <c r="A50" s="42" t="s">
        <v>295</v>
      </c>
      <c r="B50" s="42" t="s">
        <v>257</v>
      </c>
      <c r="C50" s="42" t="s">
        <v>142</v>
      </c>
      <c r="D50" s="42" t="s">
        <v>146</v>
      </c>
      <c r="E50" s="43" t="n">
        <v>46156</v>
      </c>
      <c r="F50" s="44" t="s">
        <v>58</v>
      </c>
      <c r="G50" s="44" t="s">
        <v>58</v>
      </c>
      <c r="H50" s="44" t="s">
        <v>58</v>
      </c>
      <c r="I50" s="44" t="s">
        <v>58</v>
      </c>
      <c r="J50" s="44" t="s">
        <v>49</v>
      </c>
      <c r="K50" s="44" t="s">
        <v>49</v>
      </c>
      <c r="L50" s="44" t="s">
        <v>58</v>
      </c>
      <c r="M50" s="44" t="s">
        <v>58</v>
      </c>
      <c r="N50" s="44" t="s">
        <v>58</v>
      </c>
      <c r="O50" s="44" t="s">
        <v>58</v>
      </c>
      <c r="P50" s="44" t="s">
        <v>58</v>
      </c>
      <c r="Q50" s="44" t="s">
        <v>58</v>
      </c>
      <c r="R50" s="44" t="s">
        <v>58</v>
      </c>
      <c r="S50" s="44" t="s">
        <v>58</v>
      </c>
      <c r="T50" s="44" t="s">
        <v>49</v>
      </c>
      <c r="U50" s="44" t="s">
        <v>49</v>
      </c>
      <c r="V50" s="44" t="s">
        <v>58</v>
      </c>
      <c r="W50" s="44" t="s">
        <v>49</v>
      </c>
      <c r="X50" s="44" t="s">
        <v>49</v>
      </c>
      <c r="Y50" s="44" t="s">
        <v>67</v>
      </c>
      <c r="Z50" s="44" t="s">
        <v>49</v>
      </c>
      <c r="AA50" s="44" t="s">
        <v>49</v>
      </c>
      <c r="AB50" s="44" t="s">
        <v>49</v>
      </c>
      <c r="AC50" s="44" t="s">
        <v>49</v>
      </c>
      <c r="AD50" s="44" t="s">
        <v>49</v>
      </c>
      <c r="AE50" s="45" t="str">
        <f aca="false">IF(COUNTIF(F50:K50,"S")+COUNTIF(F50:K50,"ANI")=0,"NA",IF(COUNTIF(F50:K50,"ANI")=0,"Substantially Achieved",IF(COUNTIF(F50:K50,"S")=0,"Not Achieved","Partially Achieved")))</f>
        <v>Substantially Achieved</v>
      </c>
      <c r="AF50" s="45" t="str">
        <f aca="false">IF(COUNTIF(L50:S50,"S")+COUNTIF(L50:S50,"ANI")=0,"NA",IF(COUNTIF(L50:S50,"ANI")=0,"Substantially Achieved",IF(COUNTIF(L50:S50,"S")=0,"Not Achieved","Partially Achieved")))</f>
        <v>NA</v>
      </c>
      <c r="AG50" s="45" t="str">
        <f aca="false">IF(COUNTIF(T50:AB50,"S")+COUNTIF(T50:AB50,"ANI")=0,"NA",IF(COUNTIF(T50:AB50,"ANI")=0,"Substantially Achieved",IF(COUNTIF(T50:AB50,"S")=0,"Not Achieved","Partially Achieved")))</f>
        <v>Partially Achieved</v>
      </c>
      <c r="AH50" s="45" t="str">
        <f aca="false">IF(COUNTIF(AC50:AD50,"S")+COUNTIF(AC50:AD50,"ANI")=0,"NA",IF(COUNTIF(AC50:AD50,"ANI")=0,"Substantially Achieved",IF(COUNTIF(AC50:AD50,"S")=0,"Not Achieved","Partially Achieved")))</f>
        <v>Substantially Achieved</v>
      </c>
      <c r="AI50" s="33" t="n">
        <f aca="false">COUNTIF(F50:AD50,"S")</f>
        <v>11</v>
      </c>
      <c r="AJ50" s="33" t="n">
        <f aca="false">COUNTIF(F50:AD50,"ANI")</f>
        <v>1</v>
      </c>
      <c r="AK50" s="46" t="n">
        <f aca="false">IFERROR(AI50/(AI50+AJ50),"")</f>
        <v>0.916666666666667</v>
      </c>
    </row>
    <row r="51" customFormat="false" ht="15" hidden="false" customHeight="false" outlineLevel="0" collapsed="false">
      <c r="A51" s="42" t="s">
        <v>296</v>
      </c>
      <c r="B51" s="42" t="s">
        <v>253</v>
      </c>
      <c r="C51" s="42" t="s">
        <v>142</v>
      </c>
      <c r="D51" s="42" t="s">
        <v>146</v>
      </c>
      <c r="E51" s="43" t="n">
        <v>46156</v>
      </c>
      <c r="F51" s="44" t="s">
        <v>49</v>
      </c>
      <c r="G51" s="44" t="s">
        <v>49</v>
      </c>
      <c r="H51" s="44" t="s">
        <v>49</v>
      </c>
      <c r="I51" s="44" t="s">
        <v>49</v>
      </c>
      <c r="J51" s="44" t="s">
        <v>49</v>
      </c>
      <c r="K51" s="44" t="s">
        <v>49</v>
      </c>
      <c r="L51" s="44" t="s">
        <v>58</v>
      </c>
      <c r="M51" s="44" t="s">
        <v>58</v>
      </c>
      <c r="N51" s="44" t="s">
        <v>58</v>
      </c>
      <c r="O51" s="44" t="s">
        <v>58</v>
      </c>
      <c r="P51" s="44" t="s">
        <v>58</v>
      </c>
      <c r="Q51" s="44" t="s">
        <v>58</v>
      </c>
      <c r="R51" s="44" t="s">
        <v>58</v>
      </c>
      <c r="S51" s="44" t="s">
        <v>58</v>
      </c>
      <c r="T51" s="44" t="s">
        <v>67</v>
      </c>
      <c r="U51" s="44" t="s">
        <v>49</v>
      </c>
      <c r="V51" s="44" t="s">
        <v>58</v>
      </c>
      <c r="W51" s="44" t="s">
        <v>49</v>
      </c>
      <c r="X51" s="44" t="s">
        <v>67</v>
      </c>
      <c r="Y51" s="44" t="s">
        <v>67</v>
      </c>
      <c r="Z51" s="44" t="s">
        <v>49</v>
      </c>
      <c r="AA51" s="44" t="s">
        <v>58</v>
      </c>
      <c r="AB51" s="44" t="s">
        <v>58</v>
      </c>
      <c r="AC51" s="44" t="s">
        <v>67</v>
      </c>
      <c r="AD51" s="44" t="s">
        <v>49</v>
      </c>
      <c r="AE51" s="45" t="str">
        <f aca="false">IF(COUNTIF(F51:K51,"S")+COUNTIF(F51:K51,"ANI")=0,"NA",IF(COUNTIF(F51:K51,"ANI")=0,"Substantially Achieved",IF(COUNTIF(F51:K51,"S")=0,"Not Achieved","Partially Achieved")))</f>
        <v>Substantially Achieved</v>
      </c>
      <c r="AF51" s="45" t="str">
        <f aca="false">IF(COUNTIF(L51:S51,"S")+COUNTIF(L51:S51,"ANI")=0,"NA",IF(COUNTIF(L51:S51,"ANI")=0,"Substantially Achieved",IF(COUNTIF(L51:S51,"S")=0,"Not Achieved","Partially Achieved")))</f>
        <v>NA</v>
      </c>
      <c r="AG51" s="45" t="str">
        <f aca="false">IF(COUNTIF(T51:AB51,"S")+COUNTIF(T51:AB51,"ANI")=0,"NA",IF(COUNTIF(T51:AB51,"ANI")=0,"Substantially Achieved",IF(COUNTIF(T51:AB51,"S")=0,"Not Achieved","Partially Achieved")))</f>
        <v>Partially Achieved</v>
      </c>
      <c r="AH51" s="45" t="str">
        <f aca="false">IF(COUNTIF(AC51:AD51,"S")+COUNTIF(AC51:AD51,"ANI")=0,"NA",IF(COUNTIF(AC51:AD51,"ANI")=0,"Substantially Achieved",IF(COUNTIF(AC51:AD51,"S")=0,"Not Achieved","Partially Achieved")))</f>
        <v>Partially Achieved</v>
      </c>
      <c r="AI51" s="33" t="n">
        <f aca="false">COUNTIF(F51:AD51,"S")</f>
        <v>10</v>
      </c>
      <c r="AJ51" s="33" t="n">
        <f aca="false">COUNTIF(F51:AD51,"ANI")</f>
        <v>4</v>
      </c>
      <c r="AK51" s="46" t="n">
        <f aca="false">IFERROR(AI51/(AI51+AJ51),"")</f>
        <v>0.714285714285714</v>
      </c>
    </row>
    <row r="52" customFormat="false" ht="15" hidden="false" customHeight="false" outlineLevel="0" collapsed="false">
      <c r="A52" s="42" t="s">
        <v>297</v>
      </c>
      <c r="B52" s="42" t="s">
        <v>255</v>
      </c>
      <c r="C52" s="42" t="s">
        <v>142</v>
      </c>
      <c r="D52" s="42" t="s">
        <v>146</v>
      </c>
      <c r="E52" s="43" t="n">
        <v>46153</v>
      </c>
      <c r="F52" s="44" t="s">
        <v>58</v>
      </c>
      <c r="G52" s="44" t="s">
        <v>58</v>
      </c>
      <c r="H52" s="44" t="s">
        <v>58</v>
      </c>
      <c r="I52" s="44" t="s">
        <v>58</v>
      </c>
      <c r="J52" s="44" t="s">
        <v>49</v>
      </c>
      <c r="K52" s="44" t="s">
        <v>49</v>
      </c>
      <c r="L52" s="44" t="s">
        <v>58</v>
      </c>
      <c r="M52" s="44" t="s">
        <v>58</v>
      </c>
      <c r="N52" s="44" t="s">
        <v>58</v>
      </c>
      <c r="O52" s="44" t="s">
        <v>58</v>
      </c>
      <c r="P52" s="44" t="s">
        <v>58</v>
      </c>
      <c r="Q52" s="44" t="s">
        <v>58</v>
      </c>
      <c r="R52" s="44" t="s">
        <v>58</v>
      </c>
      <c r="S52" s="44" t="s">
        <v>58</v>
      </c>
      <c r="T52" s="44" t="s">
        <v>49</v>
      </c>
      <c r="U52" s="44" t="s">
        <v>49</v>
      </c>
      <c r="V52" s="44" t="s">
        <v>58</v>
      </c>
      <c r="W52" s="44" t="s">
        <v>49</v>
      </c>
      <c r="X52" s="44" t="s">
        <v>49</v>
      </c>
      <c r="Y52" s="44" t="s">
        <v>67</v>
      </c>
      <c r="Z52" s="44" t="s">
        <v>58</v>
      </c>
      <c r="AA52" s="44" t="s">
        <v>67</v>
      </c>
      <c r="AB52" s="44" t="s">
        <v>58</v>
      </c>
      <c r="AC52" s="44" t="s">
        <v>49</v>
      </c>
      <c r="AD52" s="44" t="s">
        <v>49</v>
      </c>
      <c r="AE52" s="45" t="str">
        <f aca="false">IF(COUNTIF(F52:K52,"S")+COUNTIF(F52:K52,"ANI")=0,"NA",IF(COUNTIF(F52:K52,"ANI")=0,"Substantially Achieved",IF(COUNTIF(F52:K52,"S")=0,"Not Achieved","Partially Achieved")))</f>
        <v>Substantially Achieved</v>
      </c>
      <c r="AF52" s="45" t="str">
        <f aca="false">IF(COUNTIF(L52:S52,"S")+COUNTIF(L52:S52,"ANI")=0,"NA",IF(COUNTIF(L52:S52,"ANI")=0,"Substantially Achieved",IF(COUNTIF(L52:S52,"S")=0,"Not Achieved","Partially Achieved")))</f>
        <v>NA</v>
      </c>
      <c r="AG52" s="45" t="str">
        <f aca="false">IF(COUNTIF(T52:AB52,"S")+COUNTIF(T52:AB52,"ANI")=0,"NA",IF(COUNTIF(T52:AB52,"ANI")=0,"Substantially Achieved",IF(COUNTIF(T52:AB52,"S")=0,"Not Achieved","Partially Achieved")))</f>
        <v>Partially Achieved</v>
      </c>
      <c r="AH52" s="45" t="str">
        <f aca="false">IF(COUNTIF(AC52:AD52,"S")+COUNTIF(AC52:AD52,"ANI")=0,"NA",IF(COUNTIF(AC52:AD52,"ANI")=0,"Substantially Achieved",IF(COUNTIF(AC52:AD52,"S")=0,"Not Achieved","Partially Achieved")))</f>
        <v>Substantially Achieved</v>
      </c>
      <c r="AI52" s="33" t="n">
        <f aca="false">COUNTIF(F52:AD52,"S")</f>
        <v>8</v>
      </c>
      <c r="AJ52" s="33" t="n">
        <f aca="false">COUNTIF(F52:AD52,"ANI")</f>
        <v>2</v>
      </c>
      <c r="AK52" s="46" t="n">
        <f aca="false">IFERROR(AI52/(AI52+AJ52),"")</f>
        <v>0.8</v>
      </c>
    </row>
    <row r="53" customFormat="false" ht="15" hidden="false" customHeight="false" outlineLevel="0" collapsed="false">
      <c r="A53" s="42" t="s">
        <v>298</v>
      </c>
      <c r="B53" s="42" t="s">
        <v>255</v>
      </c>
      <c r="C53" s="42" t="s">
        <v>143</v>
      </c>
      <c r="D53" s="42" t="s">
        <v>147</v>
      </c>
      <c r="E53" s="43" t="n">
        <v>46154</v>
      </c>
      <c r="F53" s="44" t="s">
        <v>49</v>
      </c>
      <c r="G53" s="44" t="s">
        <v>49</v>
      </c>
      <c r="H53" s="44" t="s">
        <v>49</v>
      </c>
      <c r="I53" s="44" t="s">
        <v>49</v>
      </c>
      <c r="J53" s="44" t="s">
        <v>58</v>
      </c>
      <c r="K53" s="44" t="s">
        <v>58</v>
      </c>
      <c r="L53" s="44" t="s">
        <v>58</v>
      </c>
      <c r="M53" s="44" t="s">
        <v>58</v>
      </c>
      <c r="N53" s="44" t="s">
        <v>58</v>
      </c>
      <c r="O53" s="44" t="s">
        <v>58</v>
      </c>
      <c r="P53" s="44" t="s">
        <v>58</v>
      </c>
      <c r="Q53" s="44" t="s">
        <v>58</v>
      </c>
      <c r="R53" s="44" t="s">
        <v>58</v>
      </c>
      <c r="S53" s="44" t="s">
        <v>58</v>
      </c>
      <c r="T53" s="44" t="s">
        <v>49</v>
      </c>
      <c r="U53" s="44" t="s">
        <v>49</v>
      </c>
      <c r="V53" s="44" t="s">
        <v>58</v>
      </c>
      <c r="W53" s="44" t="s">
        <v>58</v>
      </c>
      <c r="X53" s="44" t="s">
        <v>58</v>
      </c>
      <c r="Y53" s="44" t="s">
        <v>58</v>
      </c>
      <c r="Z53" s="44" t="s">
        <v>58</v>
      </c>
      <c r="AA53" s="44" t="s">
        <v>58</v>
      </c>
      <c r="AB53" s="44" t="s">
        <v>58</v>
      </c>
      <c r="AC53" s="44" t="s">
        <v>58</v>
      </c>
      <c r="AD53" s="44" t="s">
        <v>49</v>
      </c>
      <c r="AE53" s="45" t="str">
        <f aca="false">IF(COUNTIF(F53:K53,"S")+COUNTIF(F53:K53,"ANI")=0,"NA",IF(COUNTIF(F53:K53,"ANI")=0,"Substantially Achieved",IF(COUNTIF(F53:K53,"S")=0,"Not Achieved","Partially Achieved")))</f>
        <v>Substantially Achieved</v>
      </c>
      <c r="AF53" s="45" t="str">
        <f aca="false">IF(COUNTIF(L53:S53,"S")+COUNTIF(L53:S53,"ANI")=0,"NA",IF(COUNTIF(L53:S53,"ANI")=0,"Substantially Achieved",IF(COUNTIF(L53:S53,"S")=0,"Not Achieved","Partially Achieved")))</f>
        <v>NA</v>
      </c>
      <c r="AG53" s="45" t="str">
        <f aca="false">IF(COUNTIF(T53:AB53,"S")+COUNTIF(T53:AB53,"ANI")=0,"NA",IF(COUNTIF(T53:AB53,"ANI")=0,"Substantially Achieved",IF(COUNTIF(T53:AB53,"S")=0,"Not Achieved","Partially Achieved")))</f>
        <v>Substantially Achieved</v>
      </c>
      <c r="AH53" s="45" t="str">
        <f aca="false">IF(COUNTIF(AC53:AD53,"S")+COUNTIF(AC53:AD53,"ANI")=0,"NA",IF(COUNTIF(AC53:AD53,"ANI")=0,"Substantially Achieved",IF(COUNTIF(AC53:AD53,"S")=0,"Not Achieved","Partially Achieved")))</f>
        <v>Substantially Achieved</v>
      </c>
      <c r="AI53" s="33" t="n">
        <f aca="false">COUNTIF(F53:AD53,"S")</f>
        <v>7</v>
      </c>
      <c r="AJ53" s="33" t="n">
        <f aca="false">COUNTIF(F53:AD53,"ANI")</f>
        <v>0</v>
      </c>
      <c r="AK53" s="46" t="n">
        <f aca="false">IFERROR(AI53/(AI53+AJ53),"")</f>
        <v>1</v>
      </c>
    </row>
    <row r="54" customFormat="false" ht="15" hidden="false" customHeight="false" outlineLevel="0" collapsed="false">
      <c r="A54" s="42" t="s">
        <v>299</v>
      </c>
      <c r="B54" s="42" t="s">
        <v>32</v>
      </c>
      <c r="C54" s="42" t="s">
        <v>143</v>
      </c>
      <c r="D54" s="42" t="s">
        <v>147</v>
      </c>
      <c r="E54" s="43" t="n">
        <v>46155</v>
      </c>
      <c r="F54" s="44" t="s">
        <v>49</v>
      </c>
      <c r="G54" s="44" t="s">
        <v>49</v>
      </c>
      <c r="H54" s="44" t="s">
        <v>49</v>
      </c>
      <c r="I54" s="44" t="s">
        <v>49</v>
      </c>
      <c r="J54" s="44" t="s">
        <v>67</v>
      </c>
      <c r="K54" s="44" t="s">
        <v>58</v>
      </c>
      <c r="L54" s="44" t="s">
        <v>58</v>
      </c>
      <c r="M54" s="44" t="s">
        <v>58</v>
      </c>
      <c r="N54" s="44" t="s">
        <v>58</v>
      </c>
      <c r="O54" s="44" t="s">
        <v>58</v>
      </c>
      <c r="P54" s="44" t="s">
        <v>58</v>
      </c>
      <c r="Q54" s="44" t="s">
        <v>58</v>
      </c>
      <c r="R54" s="44" t="s">
        <v>58</v>
      </c>
      <c r="S54" s="44" t="s">
        <v>58</v>
      </c>
      <c r="T54" s="44" t="s">
        <v>49</v>
      </c>
      <c r="U54" s="44" t="s">
        <v>67</v>
      </c>
      <c r="V54" s="44" t="s">
        <v>58</v>
      </c>
      <c r="W54" s="44" t="s">
        <v>58</v>
      </c>
      <c r="X54" s="44" t="s">
        <v>58</v>
      </c>
      <c r="Y54" s="44" t="s">
        <v>58</v>
      </c>
      <c r="Z54" s="44" t="s">
        <v>58</v>
      </c>
      <c r="AA54" s="44" t="s">
        <v>58</v>
      </c>
      <c r="AB54" s="44" t="s">
        <v>58</v>
      </c>
      <c r="AC54" s="44" t="s">
        <v>58</v>
      </c>
      <c r="AD54" s="44" t="s">
        <v>49</v>
      </c>
      <c r="AE54" s="45" t="str">
        <f aca="false">IF(COUNTIF(F54:K54,"S")+COUNTIF(F54:K54,"ANI")=0,"NA",IF(COUNTIF(F54:K54,"ANI")=0,"Substantially Achieved",IF(COUNTIF(F54:K54,"S")=0,"Not Achieved","Partially Achieved")))</f>
        <v>Partially Achieved</v>
      </c>
      <c r="AF54" s="45" t="str">
        <f aca="false">IF(COUNTIF(L54:S54,"S")+COUNTIF(L54:S54,"ANI")=0,"NA",IF(COUNTIF(L54:S54,"ANI")=0,"Substantially Achieved",IF(COUNTIF(L54:S54,"S")=0,"Not Achieved","Partially Achieved")))</f>
        <v>NA</v>
      </c>
      <c r="AG54" s="45" t="str">
        <f aca="false">IF(COUNTIF(T54:AB54,"S")+COUNTIF(T54:AB54,"ANI")=0,"NA",IF(COUNTIF(T54:AB54,"ANI")=0,"Substantially Achieved",IF(COUNTIF(T54:AB54,"S")=0,"Not Achieved","Partially Achieved")))</f>
        <v>Partially Achieved</v>
      </c>
      <c r="AH54" s="45" t="str">
        <f aca="false">IF(COUNTIF(AC54:AD54,"S")+COUNTIF(AC54:AD54,"ANI")=0,"NA",IF(COUNTIF(AC54:AD54,"ANI")=0,"Substantially Achieved",IF(COUNTIF(AC54:AD54,"S")=0,"Not Achieved","Partially Achieved")))</f>
        <v>Substantially Achieved</v>
      </c>
      <c r="AI54" s="33" t="n">
        <f aca="false">COUNTIF(F54:AD54,"S")</f>
        <v>6</v>
      </c>
      <c r="AJ54" s="33" t="n">
        <f aca="false">COUNTIF(F54:AD54,"ANI")</f>
        <v>2</v>
      </c>
      <c r="AK54" s="46" t="n">
        <f aca="false">IFERROR(AI54/(AI54+AJ54),"")</f>
        <v>0.75</v>
      </c>
    </row>
    <row r="55" customFormat="false" ht="15" hidden="false" customHeight="false" outlineLevel="0" collapsed="false">
      <c r="A55" s="42" t="s">
        <v>300</v>
      </c>
      <c r="B55" s="42" t="s">
        <v>248</v>
      </c>
      <c r="C55" s="42" t="s">
        <v>143</v>
      </c>
      <c r="D55" s="42" t="s">
        <v>147</v>
      </c>
      <c r="E55" s="43" t="n">
        <v>46154</v>
      </c>
      <c r="F55" s="44" t="s">
        <v>49</v>
      </c>
      <c r="G55" s="44" t="s">
        <v>49</v>
      </c>
      <c r="H55" s="44" t="s">
        <v>49</v>
      </c>
      <c r="I55" s="44" t="s">
        <v>49</v>
      </c>
      <c r="J55" s="44" t="s">
        <v>49</v>
      </c>
      <c r="K55" s="44" t="s">
        <v>58</v>
      </c>
      <c r="L55" s="44" t="s">
        <v>58</v>
      </c>
      <c r="M55" s="44" t="s">
        <v>58</v>
      </c>
      <c r="N55" s="44" t="s">
        <v>58</v>
      </c>
      <c r="O55" s="44" t="s">
        <v>58</v>
      </c>
      <c r="P55" s="44" t="s">
        <v>58</v>
      </c>
      <c r="Q55" s="44" t="s">
        <v>58</v>
      </c>
      <c r="R55" s="44" t="s">
        <v>58</v>
      </c>
      <c r="S55" s="44" t="s">
        <v>58</v>
      </c>
      <c r="T55" s="44" t="s">
        <v>67</v>
      </c>
      <c r="U55" s="44" t="s">
        <v>49</v>
      </c>
      <c r="V55" s="44" t="s">
        <v>58</v>
      </c>
      <c r="W55" s="44" t="s">
        <v>58</v>
      </c>
      <c r="X55" s="44" t="s">
        <v>58</v>
      </c>
      <c r="Y55" s="44" t="s">
        <v>58</v>
      </c>
      <c r="Z55" s="44" t="s">
        <v>58</v>
      </c>
      <c r="AA55" s="44" t="s">
        <v>58</v>
      </c>
      <c r="AB55" s="44" t="s">
        <v>58</v>
      </c>
      <c r="AC55" s="44" t="s">
        <v>58</v>
      </c>
      <c r="AD55" s="44" t="s">
        <v>49</v>
      </c>
      <c r="AE55" s="45" t="str">
        <f aca="false">IF(COUNTIF(F55:K55,"S")+COUNTIF(F55:K55,"ANI")=0,"NA",IF(COUNTIF(F55:K55,"ANI")=0,"Substantially Achieved",IF(COUNTIF(F55:K55,"S")=0,"Not Achieved","Partially Achieved")))</f>
        <v>Substantially Achieved</v>
      </c>
      <c r="AF55" s="45" t="str">
        <f aca="false">IF(COUNTIF(L55:S55,"S")+COUNTIF(L55:S55,"ANI")=0,"NA",IF(COUNTIF(L55:S55,"ANI")=0,"Substantially Achieved",IF(COUNTIF(L55:S55,"S")=0,"Not Achieved","Partially Achieved")))</f>
        <v>NA</v>
      </c>
      <c r="AG55" s="45" t="str">
        <f aca="false">IF(COUNTIF(T55:AB55,"S")+COUNTIF(T55:AB55,"ANI")=0,"NA",IF(COUNTIF(T55:AB55,"ANI")=0,"Substantially Achieved",IF(COUNTIF(T55:AB55,"S")=0,"Not Achieved","Partially Achieved")))</f>
        <v>Partially Achieved</v>
      </c>
      <c r="AH55" s="45" t="str">
        <f aca="false">IF(COUNTIF(AC55:AD55,"S")+COUNTIF(AC55:AD55,"ANI")=0,"NA",IF(COUNTIF(AC55:AD55,"ANI")=0,"Substantially Achieved",IF(COUNTIF(AC55:AD55,"S")=0,"Not Achieved","Partially Achieved")))</f>
        <v>Substantially Achieved</v>
      </c>
      <c r="AI55" s="33" t="n">
        <f aca="false">COUNTIF(F55:AD55,"S")</f>
        <v>7</v>
      </c>
      <c r="AJ55" s="33" t="n">
        <f aca="false">COUNTIF(F55:AD55,"ANI")</f>
        <v>1</v>
      </c>
      <c r="AK55" s="46" t="n">
        <f aca="false">IFERROR(AI55/(AI55+AJ55),"")</f>
        <v>0.875</v>
      </c>
    </row>
    <row r="56" customFormat="false" ht="15" hidden="false" customHeight="false" outlineLevel="0" collapsed="false">
      <c r="A56" s="42" t="s">
        <v>301</v>
      </c>
      <c r="B56" s="42" t="s">
        <v>248</v>
      </c>
      <c r="C56" s="42" t="s">
        <v>143</v>
      </c>
      <c r="D56" s="42" t="s">
        <v>147</v>
      </c>
      <c r="E56" s="43" t="n">
        <v>46154</v>
      </c>
      <c r="F56" s="44" t="s">
        <v>49</v>
      </c>
      <c r="G56" s="44" t="s">
        <v>49</v>
      </c>
      <c r="H56" s="44" t="s">
        <v>67</v>
      </c>
      <c r="I56" s="44" t="s">
        <v>49</v>
      </c>
      <c r="J56" s="44" t="s">
        <v>49</v>
      </c>
      <c r="K56" s="44" t="s">
        <v>58</v>
      </c>
      <c r="L56" s="44" t="s">
        <v>58</v>
      </c>
      <c r="M56" s="44" t="s">
        <v>58</v>
      </c>
      <c r="N56" s="44" t="s">
        <v>58</v>
      </c>
      <c r="O56" s="44" t="s">
        <v>58</v>
      </c>
      <c r="P56" s="44" t="s">
        <v>58</v>
      </c>
      <c r="Q56" s="44" t="s">
        <v>58</v>
      </c>
      <c r="R56" s="44" t="s">
        <v>58</v>
      </c>
      <c r="S56" s="44" t="s">
        <v>58</v>
      </c>
      <c r="T56" s="44" t="s">
        <v>49</v>
      </c>
      <c r="U56" s="44" t="s">
        <v>49</v>
      </c>
      <c r="V56" s="44" t="s">
        <v>58</v>
      </c>
      <c r="W56" s="44" t="s">
        <v>58</v>
      </c>
      <c r="X56" s="44" t="s">
        <v>58</v>
      </c>
      <c r="Y56" s="44" t="s">
        <v>58</v>
      </c>
      <c r="Z56" s="44" t="s">
        <v>58</v>
      </c>
      <c r="AA56" s="44" t="s">
        <v>58</v>
      </c>
      <c r="AB56" s="44" t="s">
        <v>58</v>
      </c>
      <c r="AC56" s="44" t="s">
        <v>58</v>
      </c>
      <c r="AD56" s="44" t="s">
        <v>49</v>
      </c>
      <c r="AE56" s="45" t="str">
        <f aca="false">IF(COUNTIF(F56:K56,"S")+COUNTIF(F56:K56,"ANI")=0,"NA",IF(COUNTIF(F56:K56,"ANI")=0,"Substantially Achieved",IF(COUNTIF(F56:K56,"S")=0,"Not Achieved","Partially Achieved")))</f>
        <v>Partially Achieved</v>
      </c>
      <c r="AF56" s="45" t="str">
        <f aca="false">IF(COUNTIF(L56:S56,"S")+COUNTIF(L56:S56,"ANI")=0,"NA",IF(COUNTIF(L56:S56,"ANI")=0,"Substantially Achieved",IF(COUNTIF(L56:S56,"S")=0,"Not Achieved","Partially Achieved")))</f>
        <v>NA</v>
      </c>
      <c r="AG56" s="45" t="str">
        <f aca="false">IF(COUNTIF(T56:AB56,"S")+COUNTIF(T56:AB56,"ANI")=0,"NA",IF(COUNTIF(T56:AB56,"ANI")=0,"Substantially Achieved",IF(COUNTIF(T56:AB56,"S")=0,"Not Achieved","Partially Achieved")))</f>
        <v>Substantially Achieved</v>
      </c>
      <c r="AH56" s="45" t="str">
        <f aca="false">IF(COUNTIF(AC56:AD56,"S")+COUNTIF(AC56:AD56,"ANI")=0,"NA",IF(COUNTIF(AC56:AD56,"ANI")=0,"Substantially Achieved",IF(COUNTIF(AC56:AD56,"S")=0,"Not Achieved","Partially Achieved")))</f>
        <v>Substantially Achieved</v>
      </c>
      <c r="AI56" s="33" t="n">
        <f aca="false">COUNTIF(F56:AD56,"S")</f>
        <v>7</v>
      </c>
      <c r="AJ56" s="33" t="n">
        <f aca="false">COUNTIF(F56:AD56,"ANI")</f>
        <v>1</v>
      </c>
      <c r="AK56" s="46" t="n">
        <f aca="false">IFERROR(AI56/(AI56+AJ56),"")</f>
        <v>0.875</v>
      </c>
    </row>
    <row r="57" customFormat="false" ht="15" hidden="false" customHeight="false" outlineLevel="0" collapsed="false">
      <c r="A57" s="42" t="s">
        <v>302</v>
      </c>
      <c r="B57" s="42" t="s">
        <v>248</v>
      </c>
      <c r="C57" s="42" t="s">
        <v>143</v>
      </c>
      <c r="D57" s="42" t="s">
        <v>147</v>
      </c>
      <c r="E57" s="43" t="n">
        <v>46157</v>
      </c>
      <c r="F57" s="44" t="s">
        <v>49</v>
      </c>
      <c r="G57" s="44" t="s">
        <v>49</v>
      </c>
      <c r="H57" s="44" t="s">
        <v>49</v>
      </c>
      <c r="I57" s="44" t="s">
        <v>49</v>
      </c>
      <c r="J57" s="44" t="s">
        <v>49</v>
      </c>
      <c r="K57" s="44" t="s">
        <v>58</v>
      </c>
      <c r="L57" s="44" t="s">
        <v>58</v>
      </c>
      <c r="M57" s="44" t="s">
        <v>58</v>
      </c>
      <c r="N57" s="44" t="s">
        <v>58</v>
      </c>
      <c r="O57" s="44" t="s">
        <v>58</v>
      </c>
      <c r="P57" s="44" t="s">
        <v>58</v>
      </c>
      <c r="Q57" s="44" t="s">
        <v>58</v>
      </c>
      <c r="R57" s="44" t="s">
        <v>58</v>
      </c>
      <c r="S57" s="44" t="s">
        <v>58</v>
      </c>
      <c r="T57" s="44" t="s">
        <v>49</v>
      </c>
      <c r="U57" s="44" t="s">
        <v>67</v>
      </c>
      <c r="V57" s="44" t="s">
        <v>58</v>
      </c>
      <c r="W57" s="44" t="s">
        <v>58</v>
      </c>
      <c r="X57" s="44" t="s">
        <v>58</v>
      </c>
      <c r="Y57" s="44" t="s">
        <v>58</v>
      </c>
      <c r="Z57" s="44" t="s">
        <v>58</v>
      </c>
      <c r="AA57" s="44" t="s">
        <v>58</v>
      </c>
      <c r="AB57" s="44" t="s">
        <v>58</v>
      </c>
      <c r="AC57" s="44" t="s">
        <v>58</v>
      </c>
      <c r="AD57" s="44" t="s">
        <v>49</v>
      </c>
      <c r="AE57" s="45" t="str">
        <f aca="false">IF(COUNTIF(F57:K57,"S")+COUNTIF(F57:K57,"ANI")=0,"NA",IF(COUNTIF(F57:K57,"ANI")=0,"Substantially Achieved",IF(COUNTIF(F57:K57,"S")=0,"Not Achieved","Partially Achieved")))</f>
        <v>Substantially Achieved</v>
      </c>
      <c r="AF57" s="45" t="str">
        <f aca="false">IF(COUNTIF(L57:S57,"S")+COUNTIF(L57:S57,"ANI")=0,"NA",IF(COUNTIF(L57:S57,"ANI")=0,"Substantially Achieved",IF(COUNTIF(L57:S57,"S")=0,"Not Achieved","Partially Achieved")))</f>
        <v>NA</v>
      </c>
      <c r="AG57" s="45" t="str">
        <f aca="false">IF(COUNTIF(T57:AB57,"S")+COUNTIF(T57:AB57,"ANI")=0,"NA",IF(COUNTIF(T57:AB57,"ANI")=0,"Substantially Achieved",IF(COUNTIF(T57:AB57,"S")=0,"Not Achieved","Partially Achieved")))</f>
        <v>Partially Achieved</v>
      </c>
      <c r="AH57" s="45" t="str">
        <f aca="false">IF(COUNTIF(AC57:AD57,"S")+COUNTIF(AC57:AD57,"ANI")=0,"NA",IF(COUNTIF(AC57:AD57,"ANI")=0,"Substantially Achieved",IF(COUNTIF(AC57:AD57,"S")=0,"Not Achieved","Partially Achieved")))</f>
        <v>Substantially Achieved</v>
      </c>
      <c r="AI57" s="33" t="n">
        <f aca="false">COUNTIF(F57:AD57,"S")</f>
        <v>7</v>
      </c>
      <c r="AJ57" s="33" t="n">
        <f aca="false">COUNTIF(F57:AD57,"ANI")</f>
        <v>1</v>
      </c>
      <c r="AK57" s="46" t="n">
        <f aca="false">IFERROR(AI57/(AI57+AJ57),"")</f>
        <v>0.875</v>
      </c>
    </row>
    <row r="58" customFormat="false" ht="15" hidden="false" customHeight="false" outlineLevel="0" collapsed="false">
      <c r="A58" s="42" t="s">
        <v>303</v>
      </c>
      <c r="B58" s="42" t="s">
        <v>32</v>
      </c>
      <c r="C58" s="42" t="s">
        <v>143</v>
      </c>
      <c r="D58" s="42" t="s">
        <v>147</v>
      </c>
      <c r="E58" s="43" t="n">
        <v>46156</v>
      </c>
      <c r="F58" s="44" t="s">
        <v>49</v>
      </c>
      <c r="G58" s="44" t="s">
        <v>49</v>
      </c>
      <c r="H58" s="44" t="s">
        <v>49</v>
      </c>
      <c r="I58" s="44" t="s">
        <v>49</v>
      </c>
      <c r="J58" s="44" t="s">
        <v>49</v>
      </c>
      <c r="K58" s="44" t="s">
        <v>58</v>
      </c>
      <c r="L58" s="44" t="s">
        <v>58</v>
      </c>
      <c r="M58" s="44" t="s">
        <v>58</v>
      </c>
      <c r="N58" s="44" t="s">
        <v>58</v>
      </c>
      <c r="O58" s="44" t="s">
        <v>58</v>
      </c>
      <c r="P58" s="44" t="s">
        <v>58</v>
      </c>
      <c r="Q58" s="44" t="s">
        <v>58</v>
      </c>
      <c r="R58" s="44" t="s">
        <v>58</v>
      </c>
      <c r="S58" s="44" t="s">
        <v>58</v>
      </c>
      <c r="T58" s="44" t="s">
        <v>67</v>
      </c>
      <c r="U58" s="44" t="s">
        <v>67</v>
      </c>
      <c r="V58" s="44" t="s">
        <v>58</v>
      </c>
      <c r="W58" s="44" t="s">
        <v>58</v>
      </c>
      <c r="X58" s="44" t="s">
        <v>58</v>
      </c>
      <c r="Y58" s="44" t="s">
        <v>58</v>
      </c>
      <c r="Z58" s="44" t="s">
        <v>58</v>
      </c>
      <c r="AA58" s="44" t="s">
        <v>58</v>
      </c>
      <c r="AB58" s="44" t="s">
        <v>58</v>
      </c>
      <c r="AC58" s="44" t="s">
        <v>58</v>
      </c>
      <c r="AD58" s="44" t="s">
        <v>49</v>
      </c>
      <c r="AE58" s="45" t="str">
        <f aca="false">IF(COUNTIF(F58:K58,"S")+COUNTIF(F58:K58,"ANI")=0,"NA",IF(COUNTIF(F58:K58,"ANI")=0,"Substantially Achieved",IF(COUNTIF(F58:K58,"S")=0,"Not Achieved","Partially Achieved")))</f>
        <v>Substantially Achieved</v>
      </c>
      <c r="AF58" s="45" t="str">
        <f aca="false">IF(COUNTIF(L58:S58,"S")+COUNTIF(L58:S58,"ANI")=0,"NA",IF(COUNTIF(L58:S58,"ANI")=0,"Substantially Achieved",IF(COUNTIF(L58:S58,"S")=0,"Not Achieved","Partially Achieved")))</f>
        <v>NA</v>
      </c>
      <c r="AG58" s="45" t="str">
        <f aca="false">IF(COUNTIF(T58:AB58,"S")+COUNTIF(T58:AB58,"ANI")=0,"NA",IF(COUNTIF(T58:AB58,"ANI")=0,"Substantially Achieved",IF(COUNTIF(T58:AB58,"S")=0,"Not Achieved","Partially Achieved")))</f>
        <v>Not Achieved</v>
      </c>
      <c r="AH58" s="45" t="str">
        <f aca="false">IF(COUNTIF(AC58:AD58,"S")+COUNTIF(AC58:AD58,"ANI")=0,"NA",IF(COUNTIF(AC58:AD58,"ANI")=0,"Substantially Achieved",IF(COUNTIF(AC58:AD58,"S")=0,"Not Achieved","Partially Achieved")))</f>
        <v>Substantially Achieved</v>
      </c>
      <c r="AI58" s="33" t="n">
        <f aca="false">COUNTIF(F58:AD58,"S")</f>
        <v>6</v>
      </c>
      <c r="AJ58" s="33" t="n">
        <f aca="false">COUNTIF(F58:AD58,"ANI")</f>
        <v>2</v>
      </c>
      <c r="AK58" s="46" t="n">
        <f aca="false">IFERROR(AI58/(AI58+AJ58),"")</f>
        <v>0.75</v>
      </c>
    </row>
    <row r="59" customFormat="false" ht="15" hidden="false" customHeight="false" outlineLevel="0" collapsed="false">
      <c r="A59" s="42" t="s">
        <v>304</v>
      </c>
      <c r="B59" s="42" t="s">
        <v>32</v>
      </c>
      <c r="C59" s="42" t="s">
        <v>143</v>
      </c>
      <c r="D59" s="42" t="s">
        <v>147</v>
      </c>
      <c r="E59" s="43" t="n">
        <v>46157</v>
      </c>
      <c r="F59" s="44" t="s">
        <v>49</v>
      </c>
      <c r="G59" s="44" t="s">
        <v>49</v>
      </c>
      <c r="H59" s="44" t="s">
        <v>49</v>
      </c>
      <c r="I59" s="44" t="s">
        <v>49</v>
      </c>
      <c r="J59" s="44" t="s">
        <v>49</v>
      </c>
      <c r="K59" s="44" t="s">
        <v>58</v>
      </c>
      <c r="L59" s="44" t="s">
        <v>58</v>
      </c>
      <c r="M59" s="44" t="s">
        <v>58</v>
      </c>
      <c r="N59" s="44" t="s">
        <v>58</v>
      </c>
      <c r="O59" s="44" t="s">
        <v>58</v>
      </c>
      <c r="P59" s="44" t="s">
        <v>58</v>
      </c>
      <c r="Q59" s="44" t="s">
        <v>58</v>
      </c>
      <c r="R59" s="44" t="s">
        <v>58</v>
      </c>
      <c r="S59" s="44" t="s">
        <v>58</v>
      </c>
      <c r="T59" s="44" t="s">
        <v>49</v>
      </c>
      <c r="U59" s="44" t="s">
        <v>67</v>
      </c>
      <c r="V59" s="44" t="s">
        <v>58</v>
      </c>
      <c r="W59" s="44" t="s">
        <v>58</v>
      </c>
      <c r="X59" s="44" t="s">
        <v>58</v>
      </c>
      <c r="Y59" s="44" t="s">
        <v>58</v>
      </c>
      <c r="Z59" s="44" t="s">
        <v>58</v>
      </c>
      <c r="AA59" s="44" t="s">
        <v>58</v>
      </c>
      <c r="AB59" s="44" t="s">
        <v>58</v>
      </c>
      <c r="AC59" s="44" t="s">
        <v>58</v>
      </c>
      <c r="AD59" s="44" t="s">
        <v>49</v>
      </c>
      <c r="AE59" s="45" t="str">
        <f aca="false">IF(COUNTIF(F59:K59,"S")+COUNTIF(F59:K59,"ANI")=0,"NA",IF(COUNTIF(F59:K59,"ANI")=0,"Substantially Achieved",IF(COUNTIF(F59:K59,"S")=0,"Not Achieved","Partially Achieved")))</f>
        <v>Substantially Achieved</v>
      </c>
      <c r="AF59" s="45" t="str">
        <f aca="false">IF(COUNTIF(L59:S59,"S")+COUNTIF(L59:S59,"ANI")=0,"NA",IF(COUNTIF(L59:S59,"ANI")=0,"Substantially Achieved",IF(COUNTIF(L59:S59,"S")=0,"Not Achieved","Partially Achieved")))</f>
        <v>NA</v>
      </c>
      <c r="AG59" s="45" t="str">
        <f aca="false">IF(COUNTIF(T59:AB59,"S")+COUNTIF(T59:AB59,"ANI")=0,"NA",IF(COUNTIF(T59:AB59,"ANI")=0,"Substantially Achieved",IF(COUNTIF(T59:AB59,"S")=0,"Not Achieved","Partially Achieved")))</f>
        <v>Partially Achieved</v>
      </c>
      <c r="AH59" s="45" t="str">
        <f aca="false">IF(COUNTIF(AC59:AD59,"S")+COUNTIF(AC59:AD59,"ANI")=0,"NA",IF(COUNTIF(AC59:AD59,"ANI")=0,"Substantially Achieved",IF(COUNTIF(AC59:AD59,"S")=0,"Not Achieved","Partially Achieved")))</f>
        <v>Substantially Achieved</v>
      </c>
      <c r="AI59" s="33" t="n">
        <f aca="false">COUNTIF(F59:AD59,"S")</f>
        <v>7</v>
      </c>
      <c r="AJ59" s="33" t="n">
        <f aca="false">COUNTIF(F59:AD59,"ANI")</f>
        <v>1</v>
      </c>
      <c r="AK59" s="46" t="n">
        <f aca="false">IFERROR(AI59/(AI59+AJ59),"")</f>
        <v>0.875</v>
      </c>
    </row>
    <row r="60" customFormat="false" ht="15" hidden="false" customHeight="false" outlineLevel="0" collapsed="false">
      <c r="A60" s="42" t="s">
        <v>305</v>
      </c>
      <c r="B60" s="42" t="s">
        <v>255</v>
      </c>
      <c r="C60" s="42" t="s">
        <v>143</v>
      </c>
      <c r="D60" s="42" t="s">
        <v>147</v>
      </c>
      <c r="E60" s="43" t="n">
        <v>46157</v>
      </c>
      <c r="F60" s="44" t="s">
        <v>49</v>
      </c>
      <c r="G60" s="44" t="s">
        <v>49</v>
      </c>
      <c r="H60" s="44" t="s">
        <v>49</v>
      </c>
      <c r="I60" s="44" t="s">
        <v>49</v>
      </c>
      <c r="J60" s="44" t="s">
        <v>49</v>
      </c>
      <c r="K60" s="44" t="s">
        <v>58</v>
      </c>
      <c r="L60" s="44" t="s">
        <v>58</v>
      </c>
      <c r="M60" s="44" t="s">
        <v>58</v>
      </c>
      <c r="N60" s="44" t="s">
        <v>58</v>
      </c>
      <c r="O60" s="44" t="s">
        <v>58</v>
      </c>
      <c r="P60" s="44" t="s">
        <v>58</v>
      </c>
      <c r="Q60" s="44" t="s">
        <v>58</v>
      </c>
      <c r="R60" s="44" t="s">
        <v>58</v>
      </c>
      <c r="S60" s="44" t="s">
        <v>58</v>
      </c>
      <c r="T60" s="44" t="s">
        <v>49</v>
      </c>
      <c r="U60" s="44" t="s">
        <v>49</v>
      </c>
      <c r="V60" s="44" t="s">
        <v>58</v>
      </c>
      <c r="W60" s="44" t="s">
        <v>58</v>
      </c>
      <c r="X60" s="44" t="s">
        <v>58</v>
      </c>
      <c r="Y60" s="44" t="s">
        <v>58</v>
      </c>
      <c r="Z60" s="44" t="s">
        <v>58</v>
      </c>
      <c r="AA60" s="44" t="s">
        <v>58</v>
      </c>
      <c r="AB60" s="44" t="s">
        <v>58</v>
      </c>
      <c r="AC60" s="44" t="s">
        <v>58</v>
      </c>
      <c r="AD60" s="44" t="s">
        <v>49</v>
      </c>
      <c r="AE60" s="45" t="str">
        <f aca="false">IF(COUNTIF(F60:K60,"S")+COUNTIF(F60:K60,"ANI")=0,"NA",IF(COUNTIF(F60:K60,"ANI")=0,"Substantially Achieved",IF(COUNTIF(F60:K60,"S")=0,"Not Achieved","Partially Achieved")))</f>
        <v>Substantially Achieved</v>
      </c>
      <c r="AF60" s="45" t="str">
        <f aca="false">IF(COUNTIF(L60:S60,"S")+COUNTIF(L60:S60,"ANI")=0,"NA",IF(COUNTIF(L60:S60,"ANI")=0,"Substantially Achieved",IF(COUNTIF(L60:S60,"S")=0,"Not Achieved","Partially Achieved")))</f>
        <v>NA</v>
      </c>
      <c r="AG60" s="45" t="str">
        <f aca="false">IF(COUNTIF(T60:AB60,"S")+COUNTIF(T60:AB60,"ANI")=0,"NA",IF(COUNTIF(T60:AB60,"ANI")=0,"Substantially Achieved",IF(COUNTIF(T60:AB60,"S")=0,"Not Achieved","Partially Achieved")))</f>
        <v>Substantially Achieved</v>
      </c>
      <c r="AH60" s="45" t="str">
        <f aca="false">IF(COUNTIF(AC60:AD60,"S")+COUNTIF(AC60:AD60,"ANI")=0,"NA",IF(COUNTIF(AC60:AD60,"ANI")=0,"Substantially Achieved",IF(COUNTIF(AC60:AD60,"S")=0,"Not Achieved","Partially Achieved")))</f>
        <v>Substantially Achieved</v>
      </c>
      <c r="AI60" s="33" t="n">
        <f aca="false">COUNTIF(F60:AD60,"S")</f>
        <v>8</v>
      </c>
      <c r="AJ60" s="33" t="n">
        <f aca="false">COUNTIF(F60:AD60,"ANI")</f>
        <v>0</v>
      </c>
      <c r="AK60" s="46" t="n">
        <f aca="false">IFERROR(AI60/(AI60+AJ60),"")</f>
        <v>1</v>
      </c>
    </row>
    <row r="61" customFormat="false" ht="15" hidden="false" customHeight="false" outlineLevel="0" collapsed="false">
      <c r="A61" s="42" t="s">
        <v>306</v>
      </c>
      <c r="B61" s="42" t="s">
        <v>32</v>
      </c>
      <c r="C61" s="42" t="s">
        <v>143</v>
      </c>
      <c r="D61" s="42" t="s">
        <v>147</v>
      </c>
      <c r="E61" s="43" t="n">
        <v>46157</v>
      </c>
      <c r="F61" s="44" t="s">
        <v>49</v>
      </c>
      <c r="G61" s="44" t="s">
        <v>49</v>
      </c>
      <c r="H61" s="44" t="s">
        <v>49</v>
      </c>
      <c r="I61" s="44" t="s">
        <v>49</v>
      </c>
      <c r="J61" s="44" t="s">
        <v>49</v>
      </c>
      <c r="K61" s="44" t="s">
        <v>58</v>
      </c>
      <c r="L61" s="44" t="s">
        <v>58</v>
      </c>
      <c r="M61" s="44" t="s">
        <v>58</v>
      </c>
      <c r="N61" s="44" t="s">
        <v>58</v>
      </c>
      <c r="O61" s="44" t="s">
        <v>58</v>
      </c>
      <c r="P61" s="44" t="s">
        <v>58</v>
      </c>
      <c r="Q61" s="44" t="s">
        <v>58</v>
      </c>
      <c r="R61" s="44" t="s">
        <v>58</v>
      </c>
      <c r="S61" s="44" t="s">
        <v>58</v>
      </c>
      <c r="T61" s="44" t="s">
        <v>49</v>
      </c>
      <c r="U61" s="44" t="s">
        <v>67</v>
      </c>
      <c r="V61" s="44" t="s">
        <v>58</v>
      </c>
      <c r="W61" s="44" t="s">
        <v>58</v>
      </c>
      <c r="X61" s="44" t="s">
        <v>58</v>
      </c>
      <c r="Y61" s="44" t="s">
        <v>58</v>
      </c>
      <c r="Z61" s="44" t="s">
        <v>58</v>
      </c>
      <c r="AA61" s="44" t="s">
        <v>58</v>
      </c>
      <c r="AB61" s="44" t="s">
        <v>58</v>
      </c>
      <c r="AC61" s="44" t="s">
        <v>58</v>
      </c>
      <c r="AD61" s="44" t="s">
        <v>49</v>
      </c>
      <c r="AE61" s="45" t="str">
        <f aca="false">IF(COUNTIF(F61:K61,"S")+COUNTIF(F61:K61,"ANI")=0,"NA",IF(COUNTIF(F61:K61,"ANI")=0,"Substantially Achieved",IF(COUNTIF(F61:K61,"S")=0,"Not Achieved","Partially Achieved")))</f>
        <v>Substantially Achieved</v>
      </c>
      <c r="AF61" s="45" t="str">
        <f aca="false">IF(COUNTIF(L61:S61,"S")+COUNTIF(L61:S61,"ANI")=0,"NA",IF(COUNTIF(L61:S61,"ANI")=0,"Substantially Achieved",IF(COUNTIF(L61:S61,"S")=0,"Not Achieved","Partially Achieved")))</f>
        <v>NA</v>
      </c>
      <c r="AG61" s="45" t="str">
        <f aca="false">IF(COUNTIF(T61:AB61,"S")+COUNTIF(T61:AB61,"ANI")=0,"NA",IF(COUNTIF(T61:AB61,"ANI")=0,"Substantially Achieved",IF(COUNTIF(T61:AB61,"S")=0,"Not Achieved","Partially Achieved")))</f>
        <v>Partially Achieved</v>
      </c>
      <c r="AH61" s="45" t="str">
        <f aca="false">IF(COUNTIF(AC61:AD61,"S")+COUNTIF(AC61:AD61,"ANI")=0,"NA",IF(COUNTIF(AC61:AD61,"ANI")=0,"Substantially Achieved",IF(COUNTIF(AC61:AD61,"S")=0,"Not Achieved","Partially Achieved")))</f>
        <v>Substantially Achieved</v>
      </c>
      <c r="AI61" s="33" t="n">
        <f aca="false">COUNTIF(F61:AD61,"S")</f>
        <v>7</v>
      </c>
      <c r="AJ61" s="33" t="n">
        <f aca="false">COUNTIF(F61:AD61,"ANI")</f>
        <v>1</v>
      </c>
      <c r="AK61" s="46" t="n">
        <f aca="false">IFERROR(AI61/(AI61+AJ61),"")</f>
        <v>0.875</v>
      </c>
    </row>
    <row r="62" customFormat="false" ht="15" hidden="false" customHeight="false" outlineLevel="0" collapsed="false">
      <c r="A62" s="42" t="s">
        <v>307</v>
      </c>
      <c r="B62" s="42" t="s">
        <v>255</v>
      </c>
      <c r="C62" s="42" t="s">
        <v>143</v>
      </c>
      <c r="D62" s="42" t="s">
        <v>147</v>
      </c>
      <c r="E62" s="43" t="n">
        <v>46157</v>
      </c>
      <c r="F62" s="44" t="s">
        <v>49</v>
      </c>
      <c r="G62" s="44" t="s">
        <v>49</v>
      </c>
      <c r="H62" s="44" t="s">
        <v>49</v>
      </c>
      <c r="I62" s="44" t="s">
        <v>67</v>
      </c>
      <c r="J62" s="44" t="s">
        <v>58</v>
      </c>
      <c r="K62" s="44" t="s">
        <v>58</v>
      </c>
      <c r="L62" s="44" t="s">
        <v>58</v>
      </c>
      <c r="M62" s="44" t="s">
        <v>58</v>
      </c>
      <c r="N62" s="44" t="s">
        <v>58</v>
      </c>
      <c r="O62" s="44" t="s">
        <v>58</v>
      </c>
      <c r="P62" s="44" t="s">
        <v>58</v>
      </c>
      <c r="Q62" s="44" t="s">
        <v>58</v>
      </c>
      <c r="R62" s="44" t="s">
        <v>58</v>
      </c>
      <c r="S62" s="44" t="s">
        <v>58</v>
      </c>
      <c r="T62" s="44" t="s">
        <v>49</v>
      </c>
      <c r="U62" s="44" t="s">
        <v>49</v>
      </c>
      <c r="V62" s="44" t="s">
        <v>58</v>
      </c>
      <c r="W62" s="44" t="s">
        <v>58</v>
      </c>
      <c r="X62" s="44" t="s">
        <v>58</v>
      </c>
      <c r="Y62" s="44" t="s">
        <v>58</v>
      </c>
      <c r="Z62" s="44" t="s">
        <v>58</v>
      </c>
      <c r="AA62" s="44" t="s">
        <v>58</v>
      </c>
      <c r="AB62" s="44" t="s">
        <v>58</v>
      </c>
      <c r="AC62" s="44" t="s">
        <v>58</v>
      </c>
      <c r="AD62" s="44" t="s">
        <v>49</v>
      </c>
      <c r="AE62" s="45" t="str">
        <f aca="false">IF(COUNTIF(F62:K62,"S")+COUNTIF(F62:K62,"ANI")=0,"NA",IF(COUNTIF(F62:K62,"ANI")=0,"Substantially Achieved",IF(COUNTIF(F62:K62,"S")=0,"Not Achieved","Partially Achieved")))</f>
        <v>Partially Achieved</v>
      </c>
      <c r="AF62" s="45" t="str">
        <f aca="false">IF(COUNTIF(L62:S62,"S")+COUNTIF(L62:S62,"ANI")=0,"NA",IF(COUNTIF(L62:S62,"ANI")=0,"Substantially Achieved",IF(COUNTIF(L62:S62,"S")=0,"Not Achieved","Partially Achieved")))</f>
        <v>NA</v>
      </c>
      <c r="AG62" s="45" t="str">
        <f aca="false">IF(COUNTIF(T62:AB62,"S")+COUNTIF(T62:AB62,"ANI")=0,"NA",IF(COUNTIF(T62:AB62,"ANI")=0,"Substantially Achieved",IF(COUNTIF(T62:AB62,"S")=0,"Not Achieved","Partially Achieved")))</f>
        <v>Substantially Achieved</v>
      </c>
      <c r="AH62" s="45" t="str">
        <f aca="false">IF(COUNTIF(AC62:AD62,"S")+COUNTIF(AC62:AD62,"ANI")=0,"NA",IF(COUNTIF(AC62:AD62,"ANI")=0,"Substantially Achieved",IF(COUNTIF(AC62:AD62,"S")=0,"Not Achieved","Partially Achieved")))</f>
        <v>Substantially Achieved</v>
      </c>
      <c r="AI62" s="33" t="n">
        <f aca="false">COUNTIF(F62:AD62,"S")</f>
        <v>6</v>
      </c>
      <c r="AJ62" s="33" t="n">
        <f aca="false">COUNTIF(F62:AD62,"ANI")</f>
        <v>1</v>
      </c>
      <c r="AK62" s="46" t="n">
        <f aca="false">IFERROR(AI62/(AI62+AJ62),"")</f>
        <v>0.857142857142857</v>
      </c>
    </row>
    <row r="63" customFormat="false" ht="15" hidden="false" customHeight="false" outlineLevel="0" collapsed="false">
      <c r="A63" s="42" t="s">
        <v>308</v>
      </c>
      <c r="B63" s="42" t="s">
        <v>248</v>
      </c>
      <c r="C63" s="42" t="s">
        <v>143</v>
      </c>
      <c r="D63" s="42" t="s">
        <v>147</v>
      </c>
      <c r="E63" s="43" t="n">
        <v>46155</v>
      </c>
      <c r="F63" s="44" t="s">
        <v>49</v>
      </c>
      <c r="G63" s="44" t="s">
        <v>49</v>
      </c>
      <c r="H63" s="44" t="s">
        <v>49</v>
      </c>
      <c r="I63" s="44" t="s">
        <v>49</v>
      </c>
      <c r="J63" s="44" t="s">
        <v>49</v>
      </c>
      <c r="K63" s="44" t="s">
        <v>58</v>
      </c>
      <c r="L63" s="44" t="s">
        <v>58</v>
      </c>
      <c r="M63" s="44" t="s">
        <v>58</v>
      </c>
      <c r="N63" s="44" t="s">
        <v>58</v>
      </c>
      <c r="O63" s="44" t="s">
        <v>58</v>
      </c>
      <c r="P63" s="44" t="s">
        <v>58</v>
      </c>
      <c r="Q63" s="44" t="s">
        <v>58</v>
      </c>
      <c r="R63" s="44" t="s">
        <v>58</v>
      </c>
      <c r="S63" s="44" t="s">
        <v>58</v>
      </c>
      <c r="T63" s="44" t="s">
        <v>49</v>
      </c>
      <c r="U63" s="44" t="s">
        <v>49</v>
      </c>
      <c r="V63" s="44" t="s">
        <v>58</v>
      </c>
      <c r="W63" s="44" t="s">
        <v>58</v>
      </c>
      <c r="X63" s="44" t="s">
        <v>58</v>
      </c>
      <c r="Y63" s="44" t="s">
        <v>58</v>
      </c>
      <c r="Z63" s="44" t="s">
        <v>58</v>
      </c>
      <c r="AA63" s="44" t="s">
        <v>58</v>
      </c>
      <c r="AB63" s="44" t="s">
        <v>58</v>
      </c>
      <c r="AC63" s="44" t="s">
        <v>58</v>
      </c>
      <c r="AD63" s="44" t="s">
        <v>49</v>
      </c>
      <c r="AE63" s="45" t="str">
        <f aca="false">IF(COUNTIF(F63:K63,"S")+COUNTIF(F63:K63,"ANI")=0,"NA",IF(COUNTIF(F63:K63,"ANI")=0,"Substantially Achieved",IF(COUNTIF(F63:K63,"S")=0,"Not Achieved","Partially Achieved")))</f>
        <v>Substantially Achieved</v>
      </c>
      <c r="AF63" s="45" t="str">
        <f aca="false">IF(COUNTIF(L63:S63,"S")+COUNTIF(L63:S63,"ANI")=0,"NA",IF(COUNTIF(L63:S63,"ANI")=0,"Substantially Achieved",IF(COUNTIF(L63:S63,"S")=0,"Not Achieved","Partially Achieved")))</f>
        <v>NA</v>
      </c>
      <c r="AG63" s="45" t="str">
        <f aca="false">IF(COUNTIF(T63:AB63,"S")+COUNTIF(T63:AB63,"ANI")=0,"NA",IF(COUNTIF(T63:AB63,"ANI")=0,"Substantially Achieved",IF(COUNTIF(T63:AB63,"S")=0,"Not Achieved","Partially Achieved")))</f>
        <v>Substantially Achieved</v>
      </c>
      <c r="AH63" s="45" t="str">
        <f aca="false">IF(COUNTIF(AC63:AD63,"S")+COUNTIF(AC63:AD63,"ANI")=0,"NA",IF(COUNTIF(AC63:AD63,"ANI")=0,"Substantially Achieved",IF(COUNTIF(AC63:AD63,"S")=0,"Not Achieved","Partially Achieved")))</f>
        <v>Substantially Achieved</v>
      </c>
      <c r="AI63" s="33" t="n">
        <f aca="false">COUNTIF(F63:AD63,"S")</f>
        <v>8</v>
      </c>
      <c r="AJ63" s="33" t="n">
        <f aca="false">COUNTIF(F63:AD63,"ANI")</f>
        <v>0</v>
      </c>
      <c r="AK63" s="46" t="n">
        <f aca="false">IFERROR(AI63/(AI63+AJ63),"")</f>
        <v>1</v>
      </c>
    </row>
    <row r="64" customFormat="false" ht="15" hidden="false" customHeight="false" outlineLevel="0" collapsed="false">
      <c r="A64" s="42" t="s">
        <v>309</v>
      </c>
      <c r="B64" s="42" t="s">
        <v>255</v>
      </c>
      <c r="C64" s="42" t="s">
        <v>143</v>
      </c>
      <c r="D64" s="42" t="s">
        <v>147</v>
      </c>
      <c r="E64" s="43" t="n">
        <v>46155</v>
      </c>
      <c r="F64" s="44" t="s">
        <v>49</v>
      </c>
      <c r="G64" s="44" t="s">
        <v>49</v>
      </c>
      <c r="H64" s="44" t="s">
        <v>49</v>
      </c>
      <c r="I64" s="44" t="s">
        <v>49</v>
      </c>
      <c r="J64" s="44" t="s">
        <v>58</v>
      </c>
      <c r="K64" s="44" t="s">
        <v>58</v>
      </c>
      <c r="L64" s="44" t="s">
        <v>58</v>
      </c>
      <c r="M64" s="44" t="s">
        <v>58</v>
      </c>
      <c r="N64" s="44" t="s">
        <v>58</v>
      </c>
      <c r="O64" s="44" t="s">
        <v>58</v>
      </c>
      <c r="P64" s="44" t="s">
        <v>58</v>
      </c>
      <c r="Q64" s="44" t="s">
        <v>58</v>
      </c>
      <c r="R64" s="44" t="s">
        <v>58</v>
      </c>
      <c r="S64" s="44" t="s">
        <v>58</v>
      </c>
      <c r="T64" s="44" t="s">
        <v>49</v>
      </c>
      <c r="U64" s="44" t="s">
        <v>49</v>
      </c>
      <c r="V64" s="44" t="s">
        <v>58</v>
      </c>
      <c r="W64" s="44" t="s">
        <v>58</v>
      </c>
      <c r="X64" s="44" t="s">
        <v>58</v>
      </c>
      <c r="Y64" s="44" t="s">
        <v>58</v>
      </c>
      <c r="Z64" s="44" t="s">
        <v>58</v>
      </c>
      <c r="AA64" s="44" t="s">
        <v>58</v>
      </c>
      <c r="AB64" s="44" t="s">
        <v>58</v>
      </c>
      <c r="AC64" s="44" t="s">
        <v>58</v>
      </c>
      <c r="AD64" s="44" t="s">
        <v>49</v>
      </c>
      <c r="AE64" s="45" t="str">
        <f aca="false">IF(COUNTIF(F64:K64,"S")+COUNTIF(F64:K64,"ANI")=0,"NA",IF(COUNTIF(F64:K64,"ANI")=0,"Substantially Achieved",IF(COUNTIF(F64:K64,"S")=0,"Not Achieved","Partially Achieved")))</f>
        <v>Substantially Achieved</v>
      </c>
      <c r="AF64" s="45" t="str">
        <f aca="false">IF(COUNTIF(L64:S64,"S")+COUNTIF(L64:S64,"ANI")=0,"NA",IF(COUNTIF(L64:S64,"ANI")=0,"Substantially Achieved",IF(COUNTIF(L64:S64,"S")=0,"Not Achieved","Partially Achieved")))</f>
        <v>NA</v>
      </c>
      <c r="AG64" s="45" t="str">
        <f aca="false">IF(COUNTIF(T64:AB64,"S")+COUNTIF(T64:AB64,"ANI")=0,"NA",IF(COUNTIF(T64:AB64,"ANI")=0,"Substantially Achieved",IF(COUNTIF(T64:AB64,"S")=0,"Not Achieved","Partially Achieved")))</f>
        <v>Substantially Achieved</v>
      </c>
      <c r="AH64" s="45" t="str">
        <f aca="false">IF(COUNTIF(AC64:AD64,"S")+COUNTIF(AC64:AD64,"ANI")=0,"NA",IF(COUNTIF(AC64:AD64,"ANI")=0,"Substantially Achieved",IF(COUNTIF(AC64:AD64,"S")=0,"Not Achieved","Partially Achieved")))</f>
        <v>Substantially Achieved</v>
      </c>
      <c r="AI64" s="33" t="n">
        <f aca="false">COUNTIF(F64:AD64,"S")</f>
        <v>7</v>
      </c>
      <c r="AJ64" s="33" t="n">
        <f aca="false">COUNTIF(F64:AD64,"ANI")</f>
        <v>0</v>
      </c>
      <c r="AK64" s="46" t="n">
        <f aca="false">IFERROR(AI64/(AI64+AJ64),"")</f>
        <v>1</v>
      </c>
    </row>
  </sheetData>
  <conditionalFormatting sqref="F5:AD64">
    <cfRule type="cellIs" priority="2" operator="equal" aboveAverage="0" equalAverage="0" bottom="0" percent="0" rank="0" text="" dxfId="1">
      <formula>"S"</formula>
    </cfRule>
    <cfRule type="cellIs" priority="3" operator="equal" aboveAverage="0" equalAverage="0" bottom="0" percent="0" rank="0" text="" dxfId="0">
      <formula>"ANI"</formula>
    </cfRule>
    <cfRule type="cellIs" priority="4" operator="equal" aboveAverage="0" equalAverage="0" bottom="0" percent="0" rank="0" text="" dxfId="10">
      <formula>"NA"</formula>
    </cfRule>
  </conditionalFormatting>
  <conditionalFormatting sqref="AE5:AH64">
    <cfRule type="cellIs" priority="5" operator="equal" aboveAverage="0" equalAverage="0" bottom="0" percent="0" rank="0" text="" dxfId="11">
      <formula>"Substantially Achieved"</formula>
    </cfRule>
    <cfRule type="cellIs" priority="6" operator="equal" aboveAverage="0" equalAverage="0" bottom="0" percent="0" rank="0" text="" dxfId="12">
      <formula>"Not Achieved"</formula>
    </cfRule>
    <cfRule type="cellIs" priority="7" operator="equal" aboveAverage="0" equalAverage="0" bottom="0" percent="0" rank="0" text="" dxfId="10">
      <formula>"NA"</formula>
    </cfRule>
  </conditionalFormatting>
  <dataValidations count="4">
    <dataValidation allowBlank="true" error="Choose S, ANI, or NA." errorStyle="stop" errorTitle="Rating code" operator="between" showDropDown="false" showErrorMessage="true" showInputMessage="false" sqref="F5:AD64" type="list">
      <formula1>Lists!$A$2:$A$4</formula1>
      <formula2>0</formula2>
    </dataValidation>
    <dataValidation allowBlank="true" errorStyle="stop" operator="between" showDropDown="false" showErrorMessage="false" showInputMessage="false" sqref="B5:B64" type="list">
      <formula1>Lists!$D$2:$D$7</formula1>
      <formula2>0</formula2>
    </dataValidation>
    <dataValidation allowBlank="true" errorStyle="stop" operator="between" showDropDown="false" showErrorMessage="false" showInputMessage="false" sqref="C5:C64" type="list">
      <formula1>Lists!$B$2:$B$4</formula1>
      <formula2>0</formula2>
    </dataValidation>
    <dataValidation allowBlank="true" errorStyle="stop" operator="between" showDropDown="false" showErrorMessage="false" showInputMessage="false" sqref="D5:D64" type="list">
      <formula1>Lists!$C$2:$C$5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22"/>
    <col collapsed="false" customWidth="true" hidden="false" outlineLevel="0" max="7" min="7" style="0" width="28"/>
  </cols>
  <sheetData>
    <row r="1" customFormat="false" ht="15" hidden="false" customHeight="false" outlineLevel="0" collapsed="false">
      <c r="A1" s="47" t="s">
        <v>15</v>
      </c>
      <c r="B1" s="47" t="s">
        <v>310</v>
      </c>
      <c r="C1" s="47" t="s">
        <v>311</v>
      </c>
      <c r="D1" s="47" t="s">
        <v>312</v>
      </c>
      <c r="F1" s="47" t="s">
        <v>313</v>
      </c>
    </row>
    <row r="2" customFormat="false" ht="15" hidden="false" customHeight="false" outlineLevel="0" collapsed="false">
      <c r="A2" s="48" t="s">
        <v>49</v>
      </c>
      <c r="B2" s="48" t="s">
        <v>35</v>
      </c>
      <c r="C2" s="48" t="s">
        <v>145</v>
      </c>
      <c r="D2" s="48" t="s">
        <v>257</v>
      </c>
      <c r="F2" s="48" t="s">
        <v>49</v>
      </c>
      <c r="G2" s="48" t="s">
        <v>123</v>
      </c>
    </row>
    <row r="3" customFormat="false" ht="15" hidden="false" customHeight="false" outlineLevel="0" collapsed="false">
      <c r="A3" s="48" t="s">
        <v>67</v>
      </c>
      <c r="B3" s="48" t="s">
        <v>142</v>
      </c>
      <c r="C3" s="48" t="s">
        <v>38</v>
      </c>
      <c r="D3" s="48" t="s">
        <v>251</v>
      </c>
      <c r="F3" s="48" t="s">
        <v>67</v>
      </c>
      <c r="G3" s="48" t="s">
        <v>314</v>
      </c>
    </row>
    <row r="4" customFormat="false" ht="15" hidden="false" customHeight="false" outlineLevel="0" collapsed="false">
      <c r="A4" s="48" t="s">
        <v>58</v>
      </c>
      <c r="B4" s="48" t="s">
        <v>143</v>
      </c>
      <c r="C4" s="48" t="s">
        <v>146</v>
      </c>
      <c r="D4" s="48" t="s">
        <v>253</v>
      </c>
      <c r="F4" s="48" t="s">
        <v>58</v>
      </c>
      <c r="G4" s="48" t="s">
        <v>315</v>
      </c>
    </row>
    <row r="5" customFormat="false" ht="15" hidden="false" customHeight="false" outlineLevel="0" collapsed="false">
      <c r="C5" s="48" t="s">
        <v>147</v>
      </c>
      <c r="D5" s="48" t="s">
        <v>255</v>
      </c>
    </row>
    <row r="6" customFormat="false" ht="15" hidden="false" customHeight="false" outlineLevel="0" collapsed="false">
      <c r="D6" s="48" t="s">
        <v>32</v>
      </c>
    </row>
    <row r="7" customFormat="false" ht="15" hidden="false" customHeight="false" outlineLevel="0" collapsed="false">
      <c r="D7" s="48" t="s">
        <v>248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2026-10-12T06:49:50Z</dcterms:created>
  <dc:creator>Brad Leake</dc:creator>
  <dc:description/>
  <dc:language>en-US</dc:language>
  <cp:lastModifiedBy>Brad Leake</cp:lastModifiedBy>
  <dcterms:modified xsi:type="dcterms:W3CDTF">2026-10-12T02:49:53Z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