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7.xml.rels" ContentType="application/vnd.openxmlformats-package.relationships+xml"/>
  <Override PartName="/xl/worksheets/_rels/sheet5.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tables/table2.xml" ContentType="application/vnd.openxmlformats-officedocument.spreadsheetml.table+xml"/>
  <Override PartName="/xl/tables/table1.xml" ContentType="application/vnd.openxmlformats-officedocument.spreadsheetml.table+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About" sheetId="1" state="visible" r:id="rId3"/>
    <sheet name="Long Table" sheetId="2" state="visible" r:id="rId4"/>
    <sheet name="Crosswalk" sheetId="3" state="visible" r:id="rId5"/>
    <sheet name="Year by Measure" sheetId="4" state="visible" r:id="rId6"/>
    <sheet name="Scorecard" sheetId="5" state="visible" r:id="rId7"/>
    <sheet name="Consistency Checks" sheetId="6" state="visible" r:id="rId8"/>
    <sheet name="Sources"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<sst xmlns="http://schemas.openxmlformats.org/spreadsheetml/2006/main" count="4143" uniqueCount="835">
  <si>
    <t xml:space="preserve">SC DSS Accountability Report Measures, FY 2014 to FY 2018</t>
  </si>
  <si>
    <t xml:space="preserve">Source: South Carolina Department of Social Services, Annual Accountability Reports to the General Assembly, FY 2014 to FY 2018.</t>
  </si>
  <si>
    <t xml:space="preserve">This workbook holds every performance measure printed in the Performance Measurement Template of five South Carolina Department of Social Services annual accountability reports (FY 2013-14 through FY 2017-18). Values, targets, and text are copied as printed. Report links are on the Sources sheet.</t>
  </si>
  <si>
    <t xml:space="preserve">Sheets</t>
  </si>
  <si>
    <t xml:space="preserve">Long Table: one row per measure per report, with every published column, a parsed number for each value, and a formula that scores the result against the target.</t>
  </si>
  <si>
    <t xml:space="preserve">Crosswalk: one row per measure series, showing the item number and published name in each report, with notes where names or calculations changed.</t>
  </si>
  <si>
    <t xml:space="preserve">Year by Measure: one row per measure and one column per year. Values and targets are pulled from the Long Table with SUMIFS, and conditional formatting compares each scored result with its target.</t>
  </si>
  <si>
    <t xml:space="preserve">Scorecard: counts of met, not met, and unscored results by program area and report year, with a chart.</t>
  </si>
  <si>
    <t xml:space="preserve">Consistency Checks: each later report's Last Value compared with the earlier report's Current Value.</t>
  </si>
  <si>
    <t xml:space="preserve">Sources: each report's URL and what its cover says about the agency contact.</t>
  </si>
  <si>
    <t xml:space="preserve">How results are scored</t>
  </si>
  <si>
    <t xml:space="preserve">A result is scored as met when it reaches the target printed for the same year (or stays at or below it for the measure counted in days). Only FY 2015-16, FY 2016-17, and FY 2017-18 are scored, because those templates pair the target with the same year's result. The FY 2013-14 and FY 2014-15 templates print a Target Value without saying which year it applies to, so those targets are shown but not scored. Text targets such as "Based on the number of facilities operating" are not scored.</t>
  </si>
  <si>
    <t xml:space="preserve">Notes on the published data</t>
  </si>
  <si>
    <t xml:space="preserve">The FY 2017-18 report prints most percentages as whole numbers, so small differences from the FY 2016-17 report's two-decimal values are rounding.</t>
  </si>
  <si>
    <t xml:space="preserve">The FY 2017-18 template header reads "Fiscal Year 2016-2017," but its Last Value column repeats the FY 2016-17 results, so its Current Value column is read as FY 2017-18.</t>
  </si>
  <si>
    <t xml:space="preserve">SNAP accuracy is reported on the federal fiscal year. The CFSR case review measures use the review periods printed in each report, which do not always match the state fiscal year.</t>
  </si>
  <si>
    <t xml:space="preserve">Long text cells marked [...] could not be confirmed word for word, and the Text Complete column says No for those rows. The numbers in those rows were confirmed.</t>
  </si>
  <si>
    <t xml:space="preserve">Percentages are stored as fractions and formatted as percentages. Dollar amounts and counts are stored as plain numbers.</t>
  </si>
  <si>
    <t xml:space="preserve">Report</t>
  </si>
  <si>
    <t xml:space="preserve">Item</t>
  </si>
  <si>
    <t xml:space="preserve">Measure ID</t>
  </si>
  <si>
    <t xml:space="preserve">Short Label</t>
  </si>
  <si>
    <t xml:space="preserve">Program Area</t>
  </si>
  <si>
    <t xml:space="preserve">Unit</t>
  </si>
  <si>
    <t xml:space="preserve">Direction</t>
  </si>
  <si>
    <t xml:space="preserve">Published Measure Name</t>
  </si>
  <si>
    <t xml:space="preserve">Last Value (as printed)</t>
  </si>
  <si>
    <t xml:space="preserve">Target Value (as printed)</t>
  </si>
  <si>
    <t xml:space="preserve">Current Value (as printed)</t>
  </si>
  <si>
    <t xml:space="preserve">Future Target Value (as printed)</t>
  </si>
  <si>
    <t xml:space="preserve">Time Applicable</t>
  </si>
  <si>
    <t xml:space="preserve">Data Source and Availability</t>
  </si>
  <si>
    <t xml:space="preserve">Reporting Frequency</t>
  </si>
  <si>
    <t xml:space="preserve">Calculation Method (as published)</t>
  </si>
  <si>
    <t xml:space="preserve">Associated Objectives</t>
  </si>
  <si>
    <t xml:space="preserve">Last Value (number)</t>
  </si>
  <si>
    <t xml:space="preserve">Target (number)</t>
  </si>
  <si>
    <t xml:space="preserve">Current Value (number)</t>
  </si>
  <si>
    <t xml:space="preserve">Future Target (number)</t>
  </si>
  <si>
    <t xml:space="preserve">Scored Year</t>
  </si>
  <si>
    <t xml:space="preserve">Status</t>
  </si>
  <si>
    <t xml:space="preserve">Target Basis</t>
  </si>
  <si>
    <t xml:space="preserve">Text Complete</t>
  </si>
  <si>
    <t xml:space="preserve">Note</t>
  </si>
  <si>
    <t xml:space="preserve">Source URL</t>
  </si>
  <si>
    <t xml:space="preserve">FY 2013-14</t>
  </si>
  <si>
    <t xml:space="preserve">CW01</t>
  </si>
  <si>
    <t xml:space="preserve">CPS assessments initiated timely</t>
  </si>
  <si>
    <t xml:space="preserve">Child Welfare</t>
  </si>
  <si>
    <t xml:space="preserve">pct</t>
  </si>
  <si>
    <t xml:space="preserve">Higher is better</t>
  </si>
  <si>
    <t xml:space="preserve">97.00%</t>
  </si>
  <si>
    <t xml:space="preserve">100%</t>
  </si>
  <si>
    <t xml:space="preserve">93.30%</t>
  </si>
  <si>
    <t xml:space="preserve">(column not in this template)</t>
  </si>
  <si>
    <t xml:space="preserve">July 1 - June 30</t>
  </si>
  <si>
    <t xml:space="preserve">CAPSS</t>
  </si>
  <si>
    <t xml:space="preserve">Monthly</t>
  </si>
  <si>
    <t xml:space="preserve">The number of CPS assessments initiated timely divided by the total number of assessments. The target value complies with the state standard.</t>
  </si>
  <si>
    <t xml:space="preserve">1.1.1</t>
  </si>
  <si>
    <t xml:space="preserve">No</t>
  </si>
  <si>
    <t xml:space="preserve">Target Value column (the template does not state which year the target applies to)</t>
  </si>
  <si>
    <t xml:space="preserve">Yes</t>
  </si>
  <si>
    <t xml:space="preserve">https://www.scstatehouse.gov/Archives/aar2014/L04.pdf</t>
  </si>
  <si>
    <t xml:space="preserve">CW02</t>
  </si>
  <si>
    <t xml:space="preserve">CPS assessments completed timely</t>
  </si>
  <si>
    <t xml:space="preserve">98.50%</t>
  </si>
  <si>
    <t xml:space="preserve">94.50%</t>
  </si>
  <si>
    <t xml:space="preserve">The number of CPS assessments completed timely divided by the total number of assessments. The target value complies with the state standard.</t>
  </si>
  <si>
    <t xml:space="preserve">CW03</t>
  </si>
  <si>
    <t xml:space="preserve">Monthly visits in Family Preservation</t>
  </si>
  <si>
    <t xml:space="preserve">93.65%</t>
  </si>
  <si>
    <t xml:space="preserve">95%</t>
  </si>
  <si>
    <t xml:space="preserve">90.73%</t>
  </si>
  <si>
    <t xml:space="preserve">The number of visits made in Family Preservation each month divided by the total number of visits that were needed.</t>
  </si>
  <si>
    <t xml:space="preserve">1.2.1</t>
  </si>
  <si>
    <t xml:space="preserve">CW04</t>
  </si>
  <si>
    <t xml:space="preserve">No repeat maltreatment after Family Preservation</t>
  </si>
  <si>
    <t xml:space="preserve">No repeat maltreatment within 12 months of the closure of a Family Preservation service</t>
  </si>
  <si>
    <t xml:space="preserve">90.20%</t>
  </si>
  <si>
    <t xml:space="preserve">90.40%</t>
  </si>
  <si>
    <t xml:space="preserve">89.50%</t>
  </si>
  <si>
    <t xml:space="preserve">The percentage of children with a repeat maltreatent within 12 months of the closure of a Family Preservation service.</t>
  </si>
  <si>
    <t xml:space="preserve">1.2.2</t>
  </si>
  <si>
    <t xml:space="preserve">The published calculation text describes children with a repeat maltreatment while the measure name and values describe children without one; both are shown as printed.</t>
  </si>
  <si>
    <t xml:space="preserve">CW05</t>
  </si>
  <si>
    <t xml:space="preserve">Monthly visits in foster care</t>
  </si>
  <si>
    <t xml:space="preserve">Monthly visits in Foster Care</t>
  </si>
  <si>
    <t xml:space="preserve">97.66%</t>
  </si>
  <si>
    <t xml:space="preserve">96.00%</t>
  </si>
  <si>
    <t xml:space="preserve">The number of visits made in Foster Care each month divided by the total number of visits that were needed. The target value complies with the state standard.</t>
  </si>
  <si>
    <t xml:space="preserve">1.3.1</t>
  </si>
  <si>
    <t xml:space="preserve">CW06</t>
  </si>
  <si>
    <t xml:space="preserve">Foster care placement stability (2 or fewer placements)</t>
  </si>
  <si>
    <t xml:space="preserve">Placement stability in Foster Care (&lt;=2 placements)</t>
  </si>
  <si>
    <t xml:space="preserve">85.40%</t>
  </si>
  <si>
    <t xml:space="preserve">86%</t>
  </si>
  <si>
    <t xml:space="preserve">83.50%</t>
  </si>
  <si>
    <t xml:space="preserve">The number of Foster Care cases that have less than or equal to two placements divided by the total number of cases. The target value complies with the federal target.</t>
  </si>
  <si>
    <t xml:space="preserve">1.3.2</t>
  </si>
  <si>
    <t xml:space="preserve">CW07</t>
  </si>
  <si>
    <t xml:space="preserve">Children placed in county of origin</t>
  </si>
  <si>
    <t xml:space="preserve">62.50%</t>
  </si>
  <si>
    <t xml:space="preserve">70%</t>
  </si>
  <si>
    <t xml:space="preserve">57.00%</t>
  </si>
  <si>
    <t xml:space="preserve">The number of children placed in their county of origin in Foster Care divided by the total number of children in Foster Care.</t>
  </si>
  <si>
    <t xml:space="preserve">CW08</t>
  </si>
  <si>
    <t xml:space="preserve">Sibling groups placed together</t>
  </si>
  <si>
    <t xml:space="preserve">44.66%</t>
  </si>
  <si>
    <t xml:space="preserve">50%</t>
  </si>
  <si>
    <t xml:space="preserve">43.97%</t>
  </si>
  <si>
    <t xml:space="preserve">As needed</t>
  </si>
  <si>
    <t xml:space="preserve">The number of sibling groups placed together in Foster Care divided by the total number of sibling groups.</t>
  </si>
  <si>
    <t xml:space="preserve">CW09</t>
  </si>
  <si>
    <t xml:space="preserve">Merits hearings completed timely</t>
  </si>
  <si>
    <t xml:space="preserve">Timely Completed Merits Hearings</t>
  </si>
  <si>
    <t xml:space="preserve">88.10%</t>
  </si>
  <si>
    <t xml:space="preserve">86.36%</t>
  </si>
  <si>
    <t xml:space="preserve">85.50%</t>
  </si>
  <si>
    <t xml:space="preserve">DSS Court Report</t>
  </si>
  <si>
    <t xml:space="preserve">The number of merits hearings completed timely divided by the total number of merits hearings completed.</t>
  </si>
  <si>
    <t xml:space="preserve">1.3.3</t>
  </si>
  <si>
    <t xml:space="preserve">CW10</t>
  </si>
  <si>
    <t xml:space="preserve">No maltreatment in foster care</t>
  </si>
  <si>
    <t xml:space="preserve">Absence of Child Abuse and/or Neglect in Foster Care</t>
  </si>
  <si>
    <t xml:space="preserve">99.57%</t>
  </si>
  <si>
    <t xml:space="preserve">99.68%</t>
  </si>
  <si>
    <t xml:space="preserve">99.50%</t>
  </si>
  <si>
    <t xml:space="preserve">CAPSS and ACF Data Profiles</t>
  </si>
  <si>
    <t xml:space="preserve">Semi-annual</t>
  </si>
  <si>
    <t xml:space="preserve">The number of children served in foster care during the SFY minus the number that were victims of abuse or neglect divided by the number served. The target value complies with the federal target.</t>
  </si>
  <si>
    <t xml:space="preserve">1.3.4</t>
  </si>
  <si>
    <t xml:space="preserve">CW11</t>
  </si>
  <si>
    <t xml:space="preserve">Reunifications within 12 months of entry</t>
  </si>
  <si>
    <t xml:space="preserve">Of children reunified, reunifications that took place within 12 months of entering Foster Care</t>
  </si>
  <si>
    <t xml:space="preserve">79.80%</t>
  </si>
  <si>
    <t xml:space="preserve">83.63%</t>
  </si>
  <si>
    <t xml:space="preserve">82.80%</t>
  </si>
  <si>
    <t xml:space="preserve">The number of children reunified within twelve months of entering Foster Care divided by the total number of children reunified after entering Foster Care. The current federal target is 75.20%.</t>
  </si>
  <si>
    <t xml:space="preserve">1.4.1</t>
  </si>
  <si>
    <t xml:space="preserve">CW12</t>
  </si>
  <si>
    <t xml:space="preserve">No re-entry within 12 months of reunification</t>
  </si>
  <si>
    <t xml:space="preserve">Children discharged from Foster Care to reunification do not re-enter foster care within 12 months of the date of their discharge</t>
  </si>
  <si>
    <t xml:space="preserve">93.50%</t>
  </si>
  <si>
    <t xml:space="preserve">95.04%</t>
  </si>
  <si>
    <t xml:space="preserve">94.10%</t>
  </si>
  <si>
    <t xml:space="preserve">The number of children discharged from Foster Care to reunification that do not re-enter Foster Care within 12 months of the date of their discharge divided by the total number of children discharged from Foster Care to reunification. The current federal target is 90.10%.</t>
  </si>
  <si>
    <t xml:space="preserve">CW13</t>
  </si>
  <si>
    <t xml:space="preserve">Adoptions within 24 months of removal</t>
  </si>
  <si>
    <t xml:space="preserve">Of children adopted, adoptions that took place within 24 months from the date of their latest removal from the home.</t>
  </si>
  <si>
    <t xml:space="preserve">29.80%</t>
  </si>
  <si>
    <t xml:space="preserve">36.60%</t>
  </si>
  <si>
    <t xml:space="preserve">34.30%</t>
  </si>
  <si>
    <t xml:space="preserve">The number of children whose adoption took place within 24 months from the date of their latest removal from the home divided by the number of children adopted. The target value complies with the federal target.</t>
  </si>
  <si>
    <t xml:space="preserve">1.4.2</t>
  </si>
  <si>
    <t xml:space="preserve">AP01</t>
  </si>
  <si>
    <t xml:space="preserve">APS assessments initiated timely</t>
  </si>
  <si>
    <t xml:space="preserve">Adult Protective Services</t>
  </si>
  <si>
    <t xml:space="preserve">92.00%</t>
  </si>
  <si>
    <t xml:space="preserve">89.20%</t>
  </si>
  <si>
    <t xml:space="preserve">The number of APS assessments initiated timely divided by the total number of assessments.</t>
  </si>
  <si>
    <t xml:space="preserve">1.5.1</t>
  </si>
  <si>
    <t xml:space="preserve">AP02</t>
  </si>
  <si>
    <t xml:space="preserve">APS assessments completed timely (45 days)</t>
  </si>
  <si>
    <t xml:space="preserve">APS assessments completed timely</t>
  </si>
  <si>
    <t xml:space="preserve">85%</t>
  </si>
  <si>
    <t xml:space="preserve">78%</t>
  </si>
  <si>
    <t xml:space="preserve">The number of APS assessments completed timely divided by the total number of assessments.</t>
  </si>
  <si>
    <t xml:space="preserve">AP03</t>
  </si>
  <si>
    <t xml:space="preserve">APS cases with monthly activity</t>
  </si>
  <si>
    <t xml:space="preserve">APS cases with no monthly acitivty</t>
  </si>
  <si>
    <t xml:space="preserve">95.05%</t>
  </si>
  <si>
    <t xml:space="preserve">87.14%</t>
  </si>
  <si>
    <t xml:space="preserve">The number of APS cases with monthly activity recorded divided by the total number of APS cases.</t>
  </si>
  <si>
    <t xml:space="preserve">The measure name says "no monthly activity" but the calculation counts cases with monthly activity, so a higher value is better. Spelling as printed.</t>
  </si>
  <si>
    <t xml:space="preserve">ES01</t>
  </si>
  <si>
    <t xml:space="preserve">Family Independence (TANF) days to case disposition</t>
  </si>
  <si>
    <t xml:space="preserve">Economic Services</t>
  </si>
  <si>
    <t xml:space="preserve">days</t>
  </si>
  <si>
    <t xml:space="preserve">Lower is better</t>
  </si>
  <si>
    <t xml:space="preserve">FI: Timeliness of benefit issuance</t>
  </si>
  <si>
    <t xml:space="preserve">26.30</t>
  </si>
  <si>
    <t xml:space="preserve">15.00</t>
  </si>
  <si>
    <t xml:space="preserve">19.75</t>
  </si>
  <si>
    <t xml:space="preserve">CHIP Report MR161</t>
  </si>
  <si>
    <t xml:space="preserve">The number of days between application received date and case disposition.</t>
  </si>
  <si>
    <t xml:space="preserve">2.1.1</t>
  </si>
  <si>
    <t xml:space="preserve">Value is a number of days, so a lower value is better.</t>
  </si>
  <si>
    <t xml:space="preserve">ES02</t>
  </si>
  <si>
    <t xml:space="preserve">Work Keys certifications</t>
  </si>
  <si>
    <t xml:space="preserve">count</t>
  </si>
  <si>
    <t xml:space="preserve">N/A</t>
  </si>
  <si>
    <t xml:space="preserve">350</t>
  </si>
  <si>
    <t xml:space="preserve">Economic Services Data</t>
  </si>
  <si>
    <t xml:space="preserve">The number of clients who complete Work Keys employment readiness certification.</t>
  </si>
  <si>
    <t xml:space="preserve">2.1.2</t>
  </si>
  <si>
    <t xml:space="preserve">ES03</t>
  </si>
  <si>
    <t xml:space="preserve">SNAP benefit accuracy</t>
  </si>
  <si>
    <t xml:space="preserve">SNAP: Accuracy of benefit issuance</t>
  </si>
  <si>
    <t xml:space="preserve">98.41%</t>
  </si>
  <si>
    <t xml:space="preserve">98.25%</t>
  </si>
  <si>
    <t xml:space="preserve">October 1 - September 30</t>
  </si>
  <si>
    <t xml:space="preserve">SNAP QC Data</t>
  </si>
  <si>
    <t xml:space="preserve">Annual; FFY</t>
  </si>
  <si>
    <t xml:space="preserve">The SNAP error rate is calculated from the results of reviews of a sample of cases selected each month from the state's universe of issuance. The selection is a valid sample, resulting in a statistically valid error rate. The total allotments issued in error in a month are divided by the total allotments issued in the same month.</t>
  </si>
  <si>
    <t xml:space="preserve">2.2.1</t>
  </si>
  <si>
    <t xml:space="preserve">ES04</t>
  </si>
  <si>
    <t xml:space="preserve">SNAP applications processed timely</t>
  </si>
  <si>
    <t xml:space="preserve">SNAP: Timeliness of benefit issuance</t>
  </si>
  <si>
    <t xml:space="preserve">85.36%</t>
  </si>
  <si>
    <t xml:space="preserve">97%</t>
  </si>
  <si>
    <t xml:space="preserve">95.22%</t>
  </si>
  <si>
    <t xml:space="preserve">CHIP Report MR271</t>
  </si>
  <si>
    <t xml:space="preserve">The percentage of SNAP applications approved within federal timeframes.</t>
  </si>
  <si>
    <t xml:space="preserve">2.2.2</t>
  </si>
  <si>
    <t xml:space="preserve">CC01</t>
  </si>
  <si>
    <t xml:space="preserve">Child care vouchers</t>
  </si>
  <si>
    <t xml:space="preserve">Child Care</t>
  </si>
  <si>
    <t xml:space="preserve">ABC child care vouchers disbursed</t>
  </si>
  <si>
    <t xml:space="preserve">28,523</t>
  </si>
  <si>
    <t xml:space="preserve">27,124</t>
  </si>
  <si>
    <t xml:space="preserve">25,832</t>
  </si>
  <si>
    <t xml:space="preserve">Data stored in the ABC Voucher System</t>
  </si>
  <si>
    <t xml:space="preserve">Quarterly</t>
  </si>
  <si>
    <t xml:space="preserve">The number of ABC vouchers provided for children.</t>
  </si>
  <si>
    <t xml:space="preserve">2.3.1</t>
  </si>
  <si>
    <t xml:space="preserve">CC02</t>
  </si>
  <si>
    <t xml:space="preserve">Child care licensing visits</t>
  </si>
  <si>
    <t xml:space="preserve">Annual child care licensing visits</t>
  </si>
  <si>
    <t xml:space="preserve">4,449</t>
  </si>
  <si>
    <t xml:space="preserve">4,569</t>
  </si>
  <si>
    <t xml:space="preserve">4,351</t>
  </si>
  <si>
    <t xml:space="preserve">Data report gathered from regional licensing supervisors</t>
  </si>
  <si>
    <t xml:space="preserve">The number of supervisory visits made to licensed child care facilities.</t>
  </si>
  <si>
    <t xml:space="preserve">2.3.2</t>
  </si>
  <si>
    <t xml:space="preserve">CC03</t>
  </si>
  <si>
    <t xml:space="preserve">Family child care homes visited annually</t>
  </si>
  <si>
    <t xml:space="preserve">Registered family child care homes receiving an annual visit</t>
  </si>
  <si>
    <t xml:space="preserve">Child Care Licensing Database</t>
  </si>
  <si>
    <t xml:space="preserve">The percentage of registered family child care homes visited. Under new law, every registered family child care home will be visited at least once a year.</t>
  </si>
  <si>
    <t xml:space="preserve">CS01</t>
  </si>
  <si>
    <t xml:space="preserve">Child support cases with orders established</t>
  </si>
  <si>
    <t xml:space="preserve">Child Support</t>
  </si>
  <si>
    <t xml:space="preserve">Percentage of child support cases with child support orders established</t>
  </si>
  <si>
    <t xml:space="preserve">70.46%</t>
  </si>
  <si>
    <t xml:space="preserve">80%</t>
  </si>
  <si>
    <t xml:space="preserve">74.15%</t>
  </si>
  <si>
    <t xml:space="preserve">ICSSD Data System</t>
  </si>
  <si>
    <t xml:space="preserve">The number of child support cases with support orders established divided by the number of child support cases.</t>
  </si>
  <si>
    <t xml:space="preserve">3.1.1</t>
  </si>
  <si>
    <t xml:space="preserve">CS02</t>
  </si>
  <si>
    <t xml:space="preserve">Child support collected</t>
  </si>
  <si>
    <t xml:space="preserve">dollars</t>
  </si>
  <si>
    <t xml:space="preserve">Amount of child support collected</t>
  </si>
  <si>
    <t xml:space="preserve">$ 250,756,629</t>
  </si>
  <si>
    <t xml:space="preserve">$ 270,640,000</t>
  </si>
  <si>
    <t xml:space="preserve">$ 262,757,047</t>
  </si>
  <si>
    <t xml:space="preserve">The amount of child support collected during the state fiscal year.</t>
  </si>
  <si>
    <t xml:space="preserve">3.1.2</t>
  </si>
  <si>
    <t xml:space="preserve">CS03</t>
  </si>
  <si>
    <t xml:space="preserve">Cases paying on arrears</t>
  </si>
  <si>
    <t xml:space="preserve">Percentage of cases paying on arrears balances</t>
  </si>
  <si>
    <t xml:space="preserve">49.65%</t>
  </si>
  <si>
    <t xml:space="preserve">55.04%</t>
  </si>
  <si>
    <t xml:space="preserve">The number of child support cases with payments made on arrears balances divided by the number of child support cases with arrears balances.</t>
  </si>
  <si>
    <t xml:space="preserve">CS04</t>
  </si>
  <si>
    <t xml:space="preserve">License revocation notices</t>
  </si>
  <si>
    <t xml:space="preserve">3,899</t>
  </si>
  <si>
    <t xml:space="preserve">9,500</t>
  </si>
  <si>
    <t xml:space="preserve">8,697</t>
  </si>
  <si>
    <t xml:space="preserve">Administrative enforcement remedy: The number of license revocation notices granted by the court against delinquent non custodial parents.</t>
  </si>
  <si>
    <t xml:space="preserve">3.1.3</t>
  </si>
  <si>
    <t xml:space="preserve">CS05</t>
  </si>
  <si>
    <t xml:space="preserve">Financial institution data match collections</t>
  </si>
  <si>
    <t xml:space="preserve">$ 163,484.59</t>
  </si>
  <si>
    <t xml:space="preserve">$ 148,717.99</t>
  </si>
  <si>
    <t xml:space="preserve">$ 141,636.19</t>
  </si>
  <si>
    <t xml:space="preserve">Administrative enforcement remedy: Child support funds recovered from data matches with financial institutions.</t>
  </si>
  <si>
    <t xml:space="preserve">CS06</t>
  </si>
  <si>
    <t xml:space="preserve">Insurance match collections</t>
  </si>
  <si>
    <t xml:space="preserve">$ 543,561.08</t>
  </si>
  <si>
    <t xml:space="preserve">$ 700,000.00</t>
  </si>
  <si>
    <t xml:space="preserve">$ 615,726.14</t>
  </si>
  <si>
    <t xml:space="preserve">Administrative enforcement remedy: Child support funds recovered from insurance settlements through data matches with insurance companies.</t>
  </si>
  <si>
    <t xml:space="preserve">CS07</t>
  </si>
  <si>
    <t xml:space="preserve">Wage withholding collections</t>
  </si>
  <si>
    <t xml:space="preserve">$ 148,026,628.00</t>
  </si>
  <si>
    <t xml:space="preserve">$ 175,205,918.00</t>
  </si>
  <si>
    <t xml:space="preserve">$ 161,126,468.00</t>
  </si>
  <si>
    <t xml:space="preserve">Administrative enforcement remedy: Child support funds recovered through wage withholding actions.</t>
  </si>
  <si>
    <t xml:space="preserve">CS08</t>
  </si>
  <si>
    <t xml:space="preserve">Parent Employment Demonstration enrollment</t>
  </si>
  <si>
    <t xml:space="preserve">Enroll non custodial parents in the Child Support Parent Employment Demonstration program</t>
  </si>
  <si>
    <t xml:space="preserve">500</t>
  </si>
  <si>
    <t xml:space="preserve">26</t>
  </si>
  <si>
    <t xml:space="preserve">The number of non custodial parents enrolled in the Child Support Parent Employment Demonstration Program.</t>
  </si>
  <si>
    <t xml:space="preserve">3.2.1</t>
  </si>
  <si>
    <t xml:space="preserve">CS09</t>
  </si>
  <si>
    <t xml:space="preserve">ABAWD parent referrals to SNAP E&amp;T</t>
  </si>
  <si>
    <t xml:space="preserve">Referrals ot ABAWD NCPs to SNAP E&amp;T</t>
  </si>
  <si>
    <t xml:space="preserve">300</t>
  </si>
  <si>
    <t xml:space="preserve">The number of non custodial parents who are ABAWDs (SNAP recipients who are able-bodied and without dependents) who are referred to SNAP Employment &amp; Training for employment services.</t>
  </si>
  <si>
    <t xml:space="preserve">3.2.2</t>
  </si>
  <si>
    <t xml:space="preserve">Spelling as printed.</t>
  </si>
  <si>
    <t xml:space="preserve">CS10</t>
  </si>
  <si>
    <t xml:space="preserve">Parents referred to fatherhood programs</t>
  </si>
  <si>
    <t xml:space="preserve">Non custodial parents referred to fatherhood programs</t>
  </si>
  <si>
    <t xml:space="preserve">684</t>
  </si>
  <si>
    <t xml:space="preserve">700</t>
  </si>
  <si>
    <t xml:space="preserve">633</t>
  </si>
  <si>
    <t xml:space="preserve">Data from the Center for Fathers and Families</t>
  </si>
  <si>
    <t xml:space="preserve">The number of non custodial parents referred to fatherhood programs.</t>
  </si>
  <si>
    <t xml:space="preserve">3.2.4</t>
  </si>
  <si>
    <t xml:space="preserve">FY 2014-15</t>
  </si>
  <si>
    <t xml:space="preserve">90.60%</t>
  </si>
  <si>
    <t xml:space="preserve">https://www.scstatehouse.gov/reports/aar2015/l04.pdf</t>
  </si>
  <si>
    <t xml:space="preserve">91.70%</t>
  </si>
  <si>
    <t xml:space="preserve">93.70%</t>
  </si>
  <si>
    <t xml:space="preserve">CW14</t>
  </si>
  <si>
    <t xml:space="preserve">CFSR review: safety and risk assessment</t>
  </si>
  <si>
    <t xml:space="preserve">Improve the initial and ongoing assessments of safety and risk to children, to protect children in the home and prevent removal; provide services to the family. (2016 APSR- Plan For Improvement).</t>
  </si>
  <si>
    <t xml:space="preserve">56%</t>
  </si>
  <si>
    <t xml:space="preserve">58%</t>
  </si>
  <si>
    <t xml:space="preserve">49.20%</t>
  </si>
  <si>
    <t xml:space="preserve">April 2015 - September 2016</t>
  </si>
  <si>
    <t xml:space="preserve">Quality Assurance Reviews</t>
  </si>
  <si>
    <t xml:space="preserve">Administration for Children and Families- Child and Family Services Review, 3rd Round Instrument- Safety Outcome 2, Item [...] The Objective Measure is 61% by the end of FFY 2019, Sept. 30, 2019.</t>
  </si>
  <si>
    <t xml:space="preserve">CW15</t>
  </si>
  <si>
    <t xml:space="preserve">Signs of Safety implementation</t>
  </si>
  <si>
    <t xml:space="preserve">Full, statewide implementation of the Signs of Safety (SOS) in Child Protective Services, Family Preservation, and Foster Care cases. (2016 APSR- Plan For Improvement).</t>
  </si>
  <si>
    <t xml:space="preserve">NA</t>
  </si>
  <si>
    <t xml:space="preserve">25%</t>
  </si>
  <si>
    <t xml:space="preserve">SC State Learning Map</t>
  </si>
  <si>
    <t xml:space="preserve">Semi-Annual</t>
  </si>
  <si>
    <t xml:space="preserve">Track each worker in each County on the progress on implementation of Signs of Safety, using the SC State Learning Map t[...]</t>
  </si>
  <si>
    <t xml:space="preserve">CW16</t>
  </si>
  <si>
    <t xml:space="preserve">CFSR review: physical and mental health needs</t>
  </si>
  <si>
    <t xml:space="preserve">Ensure the physical and mental health needs of children (including dental health) are addressed. (2016 APSR- Plan For Improvement).</t>
  </si>
  <si>
    <t xml:space="preserve">59.50%</t>
  </si>
  <si>
    <t xml:space="preserve">67.50%</t>
  </si>
  <si>
    <t xml:space="preserve">62.10%</t>
  </si>
  <si>
    <t xml:space="preserve">Administration for Children and Families- Child and Family Services Review, 3rd Round Instrument- Well-beingOutcome 3, I[...] The Objective Measure is 79.5% by the end of FFY 2019, Sept. 30, 2019.</t>
  </si>
  <si>
    <t xml:space="preserve">CW17</t>
  </si>
  <si>
    <t xml:space="preserve">CFSR review: placement stability</t>
  </si>
  <si>
    <t xml:space="preserve">Improve the placement stability of children in foster care. (2016 APSR- Plan For Improvement).</t>
  </si>
  <si>
    <t xml:space="preserve">75.80%</t>
  </si>
  <si>
    <t xml:space="preserve">77.80%</t>
  </si>
  <si>
    <t xml:space="preserve">52.60%</t>
  </si>
  <si>
    <t xml:space="preserve">Administration for Children and Families- Child and Family Services Review, 3rd Round Instrument- Permanency Outcome 1, [...] The Objective Measure is 80.8% by the end of FFY 2019, Sept. 30, 2019.</t>
  </si>
  <si>
    <t xml:space="preserve">92.80%</t>
  </si>
  <si>
    <t xml:space="preserve">The number of children discharged from Foster Care to reunification that do not re-enter Foster Care within 12 months of [...] The current federal target is 90.10%.</t>
  </si>
  <si>
    <t xml:space="preserve">CW18</t>
  </si>
  <si>
    <t xml:space="preserve">CFSR review: permanency and stability</t>
  </si>
  <si>
    <t xml:space="preserve">Improve the permanency and stability of children in their living situation. (2016 APSR- Plan For Improvement).</t>
  </si>
  <si>
    <t xml:space="preserve">37.70%</t>
  </si>
  <si>
    <t xml:space="preserve">35.70%</t>
  </si>
  <si>
    <t xml:space="preserve">May 2015 - September 2016</t>
  </si>
  <si>
    <t xml:space="preserve">Administration for Children and Families- Child and Family Services Review, 3rd Round Instrument- Permanency Outcome 1, [...] The Objective Measure is 43% by the end of FFY 2019, Sept. 30, 2019.</t>
  </si>
  <si>
    <t xml:space="preserve">CW19</t>
  </si>
  <si>
    <t xml:space="preserve">Licensed resource foster families</t>
  </si>
  <si>
    <t xml:space="preserve">Increase the number of licensed Resource Foster Families</t>
  </si>
  <si>
    <t xml:space="preserve">20%</t>
  </si>
  <si>
    <t xml:space="preserve">January 2015 - December 2015</t>
  </si>
  <si>
    <t xml:space="preserve">A net increase of 20% in the number of Resource Foster Families in each county.</t>
  </si>
  <si>
    <t xml:space="preserve">50.20%</t>
  </si>
  <si>
    <t xml:space="preserve">The number of children placed in their county of origin in Foster [...]</t>
  </si>
  <si>
    <t xml:space="preserve">CW20</t>
  </si>
  <si>
    <t xml:space="preserve">CFSR review: family and community connections</t>
  </si>
  <si>
    <t xml:space="preserve">Improve the continuity of family relationships and connections with the neighborhood community, faith, extended family, Tribe, school, and friends for children. (2016 APSR- Plan For Improvement).</t>
  </si>
  <si>
    <t xml:space="preserve">56.40%</t>
  </si>
  <si>
    <t xml:space="preserve">54.40%</t>
  </si>
  <si>
    <t xml:space="preserve">Administration for Children and Families- Child and Family Services Review, 3rd Round Instrument-Permanency Outcome 2, I[...] The Objective Measure is 62.4% by the end of FFY 2019, Sept. 30, 2019.</t>
  </si>
  <si>
    <t xml:space="preserve">82.39%</t>
  </si>
  <si>
    <t xml:space="preserve">7.1.1</t>
  </si>
  <si>
    <t xml:space="preserve">APS assessments completed within 45 days</t>
  </si>
  <si>
    <t xml:space="preserve">66.51%</t>
  </si>
  <si>
    <t xml:space="preserve">The number of APS assessments completed within 45 days divided by the total number of assessments.</t>
  </si>
  <si>
    <t xml:space="preserve">APS cases with no monthly activity</t>
  </si>
  <si>
    <t xml:space="preserve">83.54%</t>
  </si>
  <si>
    <t xml:space="preserve">The number of months for APS services with monthly activity recorded divided by the total number of months for APS services.</t>
  </si>
  <si>
    <t xml:space="preserve">The measure name says "no monthly activity" but the calculation counts months with activity, so a higher value is better.</t>
  </si>
  <si>
    <t xml:space="preserve">19.00</t>
  </si>
  <si>
    <t xml:space="preserve">19.42</t>
  </si>
  <si>
    <t xml:space="preserve">5.1</t>
  </si>
  <si>
    <t xml:space="preserve">98.90%</t>
  </si>
  <si>
    <t xml:space="preserve">98.75%</t>
  </si>
  <si>
    <t xml:space="preserve">The SNAP error rate is calculated from the results of reviews of a sample of cases selected each month from the state's [...]</t>
  </si>
  <si>
    <t xml:space="preserve">5.2.1</t>
  </si>
  <si>
    <t xml:space="preserve">93%</t>
  </si>
  <si>
    <t xml:space="preserve">91.35%</t>
  </si>
  <si>
    <t xml:space="preserve">5.2.2</t>
  </si>
  <si>
    <t xml:space="preserve">Child care vouchers disbursed</t>
  </si>
  <si>
    <t xml:space="preserve">24,673 (5% increase)</t>
  </si>
  <si>
    <t xml:space="preserve">23,498</t>
  </si>
  <si>
    <t xml:space="preserve">The "Last Value" is for July 1, 2013 - June 30, 2014. The "Current Value" is for April 1, 2014 - March 31, 2015</t>
  </si>
  <si>
    <t xml:space="preserve">5.3.1</t>
  </si>
  <si>
    <t xml:space="preserve">The current value covers April 2014 to March 2015 rather than the state fiscal year.</t>
  </si>
  <si>
    <t xml:space="preserve">Based on the number of facilities operating.</t>
  </si>
  <si>
    <t xml:space="preserve">6,871</t>
  </si>
  <si>
    <t xml:space="preserve">5.3.2</t>
  </si>
  <si>
    <t xml:space="preserve">482</t>
  </si>
  <si>
    <t xml:space="preserve">Law changed July 1 - currently being phased in by region.</t>
  </si>
  <si>
    <t xml:space="preserve">The percentage of registered family child care homes visited.</t>
  </si>
  <si>
    <t xml:space="preserve">The calculation text says percentage but the value printed is a count of homes.</t>
  </si>
  <si>
    <t xml:space="preserve">CC04</t>
  </si>
  <si>
    <t xml:space="preserve">Fire and health inspections</t>
  </si>
  <si>
    <t xml:space="preserve">Fire and Health Inspections</t>
  </si>
  <si>
    <t xml:space="preserve">2,652</t>
  </si>
  <si>
    <t xml:space="preserve">Code Pal</t>
  </si>
  <si>
    <t xml:space="preserve">The number of fire and health inspections completed.</t>
  </si>
  <si>
    <t xml:space="preserve">81.66%</t>
  </si>
  <si>
    <t xml:space="preserve">6.1.1</t>
  </si>
  <si>
    <t xml:space="preserve">$262,757,047</t>
  </si>
  <si>
    <t xml:space="preserve">$270,640,000</t>
  </si>
  <si>
    <t xml:space="preserve">$276,700,604</t>
  </si>
  <si>
    <t xml:space="preserve">6.1.2</t>
  </si>
  <si>
    <t xml:space="preserve">57%</t>
  </si>
  <si>
    <t xml:space="preserve">57.37%</t>
  </si>
  <si>
    <t xml:space="preserve">The number of child support cases with payments made on arrears balances divided by the number of child support cases wi[...]</t>
  </si>
  <si>
    <t xml:space="preserve">14,778</t>
  </si>
  <si>
    <t xml:space="preserve">Administrative enforcement remedy: The number of license revocation notices granted by the court against delinquent non [...]</t>
  </si>
  <si>
    <t xml:space="preserve">6.1.3</t>
  </si>
  <si>
    <t xml:space="preserve">$141,636.19</t>
  </si>
  <si>
    <t xml:space="preserve">$148,717.99</t>
  </si>
  <si>
    <t xml:space="preserve">$208,771</t>
  </si>
  <si>
    <t xml:space="preserve">$615,726.14</t>
  </si>
  <si>
    <t xml:space="preserve">$700,000.00</t>
  </si>
  <si>
    <t xml:space="preserve">$874,132</t>
  </si>
  <si>
    <t xml:space="preserve">Administrative enforcement remedy: Child support funds recovered from insurance settlements through data matches with in [...]</t>
  </si>
  <si>
    <t xml:space="preserve">$161,126,468</t>
  </si>
  <si>
    <t xml:space="preserve">$175,205,918</t>
  </si>
  <si>
    <t xml:space="preserve">$181,050,007</t>
  </si>
  <si>
    <t xml:space="preserve">408</t>
  </si>
  <si>
    <t xml:space="preserve">6.2.1</t>
  </si>
  <si>
    <t xml:space="preserve">Referrals to ABAWD NCPs to SNAP E&amp;T</t>
  </si>
  <si>
    <t xml:space="preserve">257</t>
  </si>
  <si>
    <t xml:space="preserve">The number of non custodial parents who are ABAWDs (SNAP recipients who are able-bodied and without dependents) who ar [...]</t>
  </si>
  <si>
    <t xml:space="preserve">6.2.2</t>
  </si>
  <si>
    <t xml:space="preserve">FY 2015-16</t>
  </si>
  <si>
    <t xml:space="preserve">88.60%</t>
  </si>
  <si>
    <t xml:space="preserve">The number of CPS assessments initiated timely divided by the total number of assessments. The target value complies [...]</t>
  </si>
  <si>
    <t xml:space="preserve">A2 objectives</t>
  </si>
  <si>
    <t xml:space="preserve">Target Value column, printed beside Actual Value</t>
  </si>
  <si>
    <t xml:space="preserve">https://www.scstatehouse.gov/reports/aar2016/L040.pdf</t>
  </si>
  <si>
    <t xml:space="preserve">The number of CPS assessments completed timely divided by the total number of assessments. The target value complies [...]</t>
  </si>
  <si>
    <t xml:space="preserve">G1 objectives</t>
  </si>
  <si>
    <t xml:space="preserve">95.30%</t>
  </si>
  <si>
    <t xml:space="preserve">The number of visits made in Foster Care each month divided by the total number of visits that were needed. The target [...]</t>
  </si>
  <si>
    <t xml:space="preserve">Improve the initial and ongoing assessments of safety and risk to children, to protect children in the home and prevent [...]</t>
  </si>
  <si>
    <t xml:space="preserve">47.90%</t>
  </si>
  <si>
    <t xml:space="preserve">59%</t>
  </si>
  <si>
    <t xml:space="preserve">April 2016 - March 2017</t>
  </si>
  <si>
    <t xml:space="preserve">Administration for Children and Families- Child and Family Services Review, 3rd Round [...]</t>
  </si>
  <si>
    <t xml:space="preserve">In this template the CFSR item description appears inside the Data Source cell.</t>
  </si>
  <si>
    <t xml:space="preserve">Ensure the physical and mental health needs of children (including dental health) are addressed. (2017 APSR- Plan For [...]</t>
  </si>
  <si>
    <t xml:space="preserve">54.30%</t>
  </si>
  <si>
    <t xml:space="preserve">71.50%</t>
  </si>
  <si>
    <t xml:space="preserve">Improve the placement stability of children in foster care. (2017 APSR- Plan For Improvement).</t>
  </si>
  <si>
    <t xml:space="preserve">62.30%</t>
  </si>
  <si>
    <t xml:space="preserve">78.80%</t>
  </si>
  <si>
    <t xml:space="preserve">G1 and G2.B1 objectives</t>
  </si>
  <si>
    <t xml:space="preserve">Children discharged from Foster Care to reunification do not re-enter foster care within 12 months of the date of their [...]</t>
  </si>
  <si>
    <t xml:space="preserve">92.70%</t>
  </si>
  <si>
    <t xml:space="preserve">The number of children discharged from Foster Care to reunification that do not re-enter Foster Care within 12 months of [...]</t>
  </si>
  <si>
    <t xml:space="preserve">Improve the permanency and stability of children in their living situation. (2017 APSR- Plan For Improvement).</t>
  </si>
  <si>
    <t xml:space="preserve">18.50%</t>
  </si>
  <si>
    <t xml:space="preserve">39.70%</t>
  </si>
  <si>
    <t xml:space="preserve">42.10%</t>
  </si>
  <si>
    <t xml:space="preserve">The number of children placed in their county of origin in Foster Care divided by the total number of children in Foster[...]</t>
  </si>
  <si>
    <t xml:space="preserve">Improve the continuity of family relationships and connections with the neighborhood community, faith, extended family, T[...]</t>
  </si>
  <si>
    <t xml:space="preserve">46.30%</t>
  </si>
  <si>
    <t xml:space="preserve">58.40%</t>
  </si>
  <si>
    <t xml:space="preserve">84.16%</t>
  </si>
  <si>
    <t xml:space="preserve">70.73%</t>
  </si>
  <si>
    <t xml:space="preserve">81.47%</t>
  </si>
  <si>
    <t xml:space="preserve">21.25</t>
  </si>
  <si>
    <t xml:space="preserve">B2 and B3 objectives</t>
  </si>
  <si>
    <t xml:space="preserve">99.00%</t>
  </si>
  <si>
    <t xml:space="preserve">91.78%</t>
  </si>
  <si>
    <t xml:space="preserve">SC Child Care Vouchers disbursed</t>
  </si>
  <si>
    <t xml:space="preserve">24,673</t>
  </si>
  <si>
    <t xml:space="preserve">21,417</t>
  </si>
  <si>
    <t xml:space="preserve">22,488 (5% increase)</t>
  </si>
  <si>
    <t xml:space="preserve">Data stored in the SC Voucher System</t>
  </si>
  <si>
    <t xml:space="preserve">The number of SC Vouchers provided for children.</t>
  </si>
  <si>
    <t xml:space="preserve">A10 objectives</t>
  </si>
  <si>
    <t xml:space="preserve">4,345</t>
  </si>
  <si>
    <t xml:space="preserve">Based on the number of facilities operating</t>
  </si>
  <si>
    <t xml:space="preserve">1045</t>
  </si>
  <si>
    <t xml:space="preserve">The percentage of registered family child care homes visited. Under new law, every registered family child care home [...]</t>
  </si>
  <si>
    <t xml:space="preserve">2,023</t>
  </si>
  <si>
    <t xml:space="preserve">The number of fire and health inspections completed</t>
  </si>
  <si>
    <t xml:space="preserve">Percentage of Child Support cases with support orders established</t>
  </si>
  <si>
    <t xml:space="preserve">80.00%</t>
  </si>
  <si>
    <t xml:space="preserve">81.29%</t>
  </si>
  <si>
    <t xml:space="preserve">81%</t>
  </si>
  <si>
    <t xml:space="preserve">CSSD Data System</t>
  </si>
  <si>
    <t xml:space="preserve">The number of child support cases with support orders established, divided by the number of child support cases.</t>
  </si>
  <si>
    <t xml:space="preserve">B4 objectives</t>
  </si>
  <si>
    <t xml:space="preserve">Amount of Child Support Collected</t>
  </si>
  <si>
    <t xml:space="preserve">$295,367,500</t>
  </si>
  <si>
    <t xml:space="preserve">$295,000,000</t>
  </si>
  <si>
    <t xml:space="preserve">The amount of child support collected during the State Fiscal Year.</t>
  </si>
  <si>
    <t xml:space="preserve">Percentage of Cases Paying on Arrears Balances</t>
  </si>
  <si>
    <t xml:space="preserve">58.28%</t>
  </si>
  <si>
    <t xml:space="preserve">The number of child support cases with payments made on arrears balances, divided by the number of child support cases wi[...]</t>
  </si>
  <si>
    <t xml:space="preserve">License Revocation Notices</t>
  </si>
  <si>
    <t xml:space="preserve">10,986</t>
  </si>
  <si>
    <t xml:space="preserve">12,085</t>
  </si>
  <si>
    <t xml:space="preserve">Administrative Enforcement remedy. The number of license revocation notices issued by the Division against non-paying p[...]</t>
  </si>
  <si>
    <t xml:space="preserve">Financial Institution Data Match collections</t>
  </si>
  <si>
    <t xml:space="preserve">$148,718</t>
  </si>
  <si>
    <t xml:space="preserve">$146,028</t>
  </si>
  <si>
    <t xml:space="preserve">$160,630</t>
  </si>
  <si>
    <t xml:space="preserve">Administrative Enforcement remedy. The amount collected by the Division from levies against financial institutions on a[...]</t>
  </si>
  <si>
    <t xml:space="preserve">Insurance Match collections</t>
  </si>
  <si>
    <t xml:space="preserve">$700,000</t>
  </si>
  <si>
    <t xml:space="preserve">$934,811</t>
  </si>
  <si>
    <t xml:space="preserve">$1,028,292</t>
  </si>
  <si>
    <t xml:space="preserve">Administrative Enforcement remedy. The amount of past due child support collected from levies against insurance settlements.</t>
  </si>
  <si>
    <t xml:space="preserve">Wage Wtihholding collections</t>
  </si>
  <si>
    <t xml:space="preserve">$187,260,125</t>
  </si>
  <si>
    <t xml:space="preserve">$188,000,000</t>
  </si>
  <si>
    <t xml:space="preserve">Collections of child support through wage garnishment.</t>
  </si>
  <si>
    <t xml:space="preserve">Enroll non-custodial parents in the Child Support Parent Employment Demonstration program</t>
  </si>
  <si>
    <t xml:space="preserve">441</t>
  </si>
  <si>
    <t xml:space="preserve">125 (partial year only)</t>
  </si>
  <si>
    <t xml:space="preserve">The number of non-custodial parents enrolled in the program during the State Fiscal Year.</t>
  </si>
  <si>
    <t xml:space="preserve">FY 2016-17</t>
  </si>
  <si>
    <t xml:space="preserve">90.30%</t>
  </si>
  <si>
    <t xml:space="preserve">All strategy 1.2 objectives</t>
  </si>
  <si>
    <t xml:space="preserve">Current Target Value column</t>
  </si>
  <si>
    <t xml:space="preserve">https://www.scstatehouse.gov/reports/aar2017/L040.pdf</t>
  </si>
  <si>
    <t xml:space="preserve">94.30%</t>
  </si>
  <si>
    <t xml:space="preserve">All goal 1 objectives</t>
  </si>
  <si>
    <t xml:space="preserve">97.40%</t>
  </si>
  <si>
    <t xml:space="preserve">Improve the initial and ongoing assessments of safety and risk to children, to protect children in the home and prevent removal; provide services to the family. (2017 APSR- Plan For Improvement).</t>
  </si>
  <si>
    <t xml:space="preserve">44.00%</t>
  </si>
  <si>
    <t xml:space="preserve">60%</t>
  </si>
  <si>
    <t xml:space="preserve">April 2017 - March 2018</t>
  </si>
  <si>
    <t xml:space="preserve">Administration for Children and Families- Child and Family Services Review, 3rd Round Instrument- Safety Outcome 2, Items #2 and #3. 2. Concerted efforts to provide services to the family. 3. Concerted efforts to assess and address the risk and safety concerns relating to the child(ren) in their own homes or while in foster care. The Objective Measure is 61% by the end of FFY 2019, Sept. 30, 2019.</t>
  </si>
  <si>
    <t xml:space="preserve">All goal 1objectives</t>
  </si>
  <si>
    <t xml:space="preserve">The calculation text names an objective of 61 percent by the end of FFY 2019, while the table's target columns show 59 and 60 percent.</t>
  </si>
  <si>
    <t xml:space="preserve">Ensure the physical and mental health needs of children (including dental health) are addressed. (2017 APSR- Plan For Improvement).</t>
  </si>
  <si>
    <t xml:space="preserve">48.00%</t>
  </si>
  <si>
    <t xml:space="preserve">75.50%</t>
  </si>
  <si>
    <t xml:space="preserve">Administration for Children and Families- Child and Family Services Review, 3rd Round Instrument- Well-being Outcome 3, Items #17 and #18. 17. The agency addressed the physical health needs of the child, including dental health needs. 18. The agency addressed the mental/behavioral health needs of the child(ren). The Objective Measure is 79.5% by the end of FFY 2019, Sept. 30, 2019.</t>
  </si>
  <si>
    <t xml:space="preserve">60.10%</t>
  </si>
  <si>
    <t xml:space="preserve">Administration for Children and Families- Child and Family Services Review, 3rd Round Instrument- Permanency Outcome 1, Item #4. Is the child in a stable placement and ensure that any changes in placement that occur are in the best interest of the child, and consistent with achieving the child's permanency goals. The Objective Measure is 80.8% by the end of FFY 2019, Sept. 30, 2019.</t>
  </si>
  <si>
    <t xml:space="preserve">All goal 1 and strategy 2.1 objectives</t>
  </si>
  <si>
    <t xml:space="preserve">93.20%</t>
  </si>
  <si>
    <t xml:space="preserve">20.40%</t>
  </si>
  <si>
    <t xml:space="preserve">41.70%</t>
  </si>
  <si>
    <t xml:space="preserve">Administration for Children and Families- Child and Family Services Review, 3rd Round Instrument- Permanency Outcome 1, Items #4, #5, #6. 4. Improve the placement stability of children in foster care, ensure that any changes in placement that occur are in the best interest of the child, and consistent with achieving the child's permanency goals. 5. Appropriate permanency goals were established for the child in a timely manner. 6. Concerted efforts were made, or are being made, during the period under review to achieve reunification, guardianship, adoption, or other planned permanent living arrangement. The Objective Measure is 43% by the end of FFY 2019, Sept. 30, 2019.</t>
  </si>
  <si>
    <t xml:space="preserve">39.30%</t>
  </si>
  <si>
    <t xml:space="preserve">All goal 1 andstrategy 2.1objectives</t>
  </si>
  <si>
    <t xml:space="preserve">Improve the continuity of family relationships and connections with the neighborhood community, faith, extended family, Tribe, school, and friends for children. (2017 APSR- Plan For Improvement).</t>
  </si>
  <si>
    <t xml:space="preserve">47.50%</t>
  </si>
  <si>
    <t xml:space="preserve">60.40%</t>
  </si>
  <si>
    <t xml:space="preserve">Administration for Children and Families- Child and Family Services Review, 3rd Round Instrument-Permanency Outcome 2, Items # 7-11. 7. Concerted efforts were made to ensure that siblings in foster care are placed together unless a separation was necessary to meet the needs of one of the siblings. 8. Concerted efforts were made to ensure the required quality and frequency of visitation between a child in foster care and his or her mother, father, and siblings. 9. Concerted efforts were made to maintain the child's connections to his or her neighborhood, community, faith, extended family, Tribe, school, and friends. 10. Concerted efforts were made to place the child with relatives when appropriate. 11. Concerted efforts were made to promote, support, and/or maintain positive relationships between the child in foster care and his or her mother and father or other primary caregiver(s). The Objective Measure is 62.4% by the end of FFY 2019, Sept. 30, 2019.</t>
  </si>
  <si>
    <t xml:space="preserve">86.23%</t>
  </si>
  <si>
    <t xml:space="preserve">75.48%</t>
  </si>
  <si>
    <t xml:space="preserve">97.13%</t>
  </si>
  <si>
    <t xml:space="preserve">20.75</t>
  </si>
  <si>
    <t xml:space="preserve">19</t>
  </si>
  <si>
    <t xml:space="preserve">All strategy 2.2 and strategy 2.3 objectives</t>
  </si>
  <si>
    <t xml:space="preserve">99%</t>
  </si>
  <si>
    <t xml:space="preserve">96.32%</t>
  </si>
  <si>
    <t xml:space="preserve">92.07%</t>
  </si>
  <si>
    <t xml:space="preserve">21,386</t>
  </si>
  <si>
    <t xml:space="preserve">22,455 (5% increase)</t>
  </si>
  <si>
    <t xml:space="preserve">All strategy 1.1 objectives</t>
  </si>
  <si>
    <t xml:space="preserve">4,345 Based on the number of facilities operating</t>
  </si>
  <si>
    <t xml:space="preserve">3,906</t>
  </si>
  <si>
    <t xml:space="preserve">Cell borders are not visible in the text layer; values are assigned to columns in the order they appear in the row.</t>
  </si>
  <si>
    <t xml:space="preserve">1,045</t>
  </si>
  <si>
    <t xml:space="preserve">1,148</t>
  </si>
  <si>
    <t xml:space="preserve">ld Care Licensing Datab</t>
  </si>
  <si>
    <t xml:space="preserve">The number of registered family child care homes receiving an annual visit.</t>
  </si>
  <si>
    <t xml:space="preserve">The Data Source cell is clipped in the published PDF and reads as printed.</t>
  </si>
  <si>
    <t xml:space="preserve">CC05</t>
  </si>
  <si>
    <t xml:space="preserve">Health and safety pre-service training compliance</t>
  </si>
  <si>
    <t xml:space="preserve">Compliance to Health and Safety Pre-Service Training</t>
  </si>
  <si>
    <t xml:space="preserve">40%</t>
  </si>
  <si>
    <t xml:space="preserve">Based on the number of facilities and staff participating in ABC</t>
  </si>
  <si>
    <t xml:space="preserve">72%</t>
  </si>
  <si>
    <t xml:space="preserve">Data from ABC Quality Admin. System and external online training provider.</t>
  </si>
  <si>
    <t xml:space="preserve">The number of directors and caregiver staff who have completed the training divided by the total population of directors and caregiver staff.</t>
  </si>
  <si>
    <t xml:space="preserve">Cell borders are not visible in the text layer; the target text is assigned to the Current Target Value column by its position in the row.</t>
  </si>
  <si>
    <t xml:space="preserve">83.07%</t>
  </si>
  <si>
    <t xml:space="preserve">84%</t>
  </si>
  <si>
    <t xml:space="preserve">All strategy 2.4 objectives</t>
  </si>
  <si>
    <t xml:space="preserve">$300,286,666.72</t>
  </si>
  <si>
    <t xml:space="preserve">$3,050,000,000.00</t>
  </si>
  <si>
    <t xml:space="preserve">The future target is printed as $3,050,000,000.00. The FY 2017-18 report shows a current target of $305,000,000.</t>
  </si>
  <si>
    <t xml:space="preserve">58.91%</t>
  </si>
  <si>
    <t xml:space="preserve">The number of child support cases with payments made on arrears balances, divided by the number of child support cases with arrears balances.</t>
  </si>
  <si>
    <t xml:space="preserve">9,080</t>
  </si>
  <si>
    <t xml:space="preserve">10,000</t>
  </si>
  <si>
    <t xml:space="preserve">Administrative Enforcement remedy. The number of license revocation notices issued by the Division against non-paying parents.</t>
  </si>
  <si>
    <t xml:space="preserve">$356,850</t>
  </si>
  <si>
    <t xml:space="preserve">$375,000</t>
  </si>
  <si>
    <t xml:space="preserve">Administrative Enforcement remedy. The amount collected by the Division from levies against financial institutions on accounts held by non-paying parents.</t>
  </si>
  <si>
    <t xml:space="preserve">$1,341,679</t>
  </si>
  <si>
    <t xml:space="preserve">$1,500,000</t>
  </si>
  <si>
    <t xml:space="preserve">Wage Withholding collections</t>
  </si>
  <si>
    <t xml:space="preserve">$190,782,336.40</t>
  </si>
  <si>
    <t xml:space="preserve">$195,000,000</t>
  </si>
  <si>
    <t xml:space="preserve">FY 2017-18</t>
  </si>
  <si>
    <t xml:space="preserve">90%</t>
  </si>
  <si>
    <t xml:space="preserve">https://www.scstatehouse.gov/reports/aar2018/L040.pdf</t>
  </si>
  <si>
    <t xml:space="preserve">94%</t>
  </si>
  <si>
    <t xml:space="preserve">61%</t>
  </si>
  <si>
    <t xml:space="preserve">41.10%</t>
  </si>
  <si>
    <t xml:space="preserve">July 1, 2017-June 30, 2018</t>
  </si>
  <si>
    <t xml:space="preserve">Administration for Children and Families- Child and Family Services Review, 3rd Round Instrument- Safety Outcome 2, [...] The Objective Measure is 61% by the end of FFY 2019, Sept. 30, 2018.</t>
  </si>
  <si>
    <t xml:space="preserve">79.50%</t>
  </si>
  <si>
    <t xml:space="preserve">43.40%</t>
  </si>
  <si>
    <t xml:space="preserve">Administration for Children and Families- Child and Family Services Review, 3rd Round Instrument- Well-being Outcome 3, [...] The Objective Measure is 79.5% by the end of FFY 2019, Sept. 30, 2019..</t>
  </si>
  <si>
    <t xml:space="preserve">80.80%</t>
  </si>
  <si>
    <t xml:space="preserve">75.00%</t>
  </si>
  <si>
    <t xml:space="preserve">Administration for Children and Families- Child and Family Services Review, 3rd Round Instrument- Permanency Outcome 1, [...] The Objective Measure is 80.8% by the end of FFY 2019, Sept. 30, 2018.</t>
  </si>
  <si>
    <t xml:space="preserve">43.00%</t>
  </si>
  <si>
    <t xml:space="preserve">26.90%</t>
  </si>
  <si>
    <t xml:space="preserve">Administration for Children and Families- Child and Family Services Review, 3rd Round Instrument- Permanency Outcome 1, Items #4, #5, #6. [...] The Objective Measure is 43% by the end of FFY 2019, Sept. 30, 2018</t>
  </si>
  <si>
    <t xml:space="preserve">39%</t>
  </si>
  <si>
    <t xml:space="preserve">36%</t>
  </si>
  <si>
    <t xml:space="preserve">Improve the continuity of family relationships and connections with the neighborhood community, faith, extended family,[...]</t>
  </si>
  <si>
    <t xml:space="preserve">62.40%</t>
  </si>
  <si>
    <t xml:space="preserve">45.80%</t>
  </si>
  <si>
    <t xml:space="preserve">Administration for Children and Families- Child and Family Services Review, 3rd Round Instrument-Permanency Outcome 2, Items # 7-11. [...] The Objective Measure is 62.4% by the end of FFY 2019, Sept. 30, 2018.</t>
  </si>
  <si>
    <t xml:space="preserve">82%</t>
  </si>
  <si>
    <t xml:space="preserve">75%</t>
  </si>
  <si>
    <t xml:space="preserve">21</t>
  </si>
  <si>
    <t xml:space="preserve">96%</t>
  </si>
  <si>
    <t xml:space="preserve">October 1, 2016 - September 30, 2017</t>
  </si>
  <si>
    <t xml:space="preserve">The SNAP accuracy rate is determined by case review of a statistically valid sample of cases chosen each month. Data is [...] Data for this report is accurate for FY2017.</t>
  </si>
  <si>
    <t xml:space="preserve">The time period printed for this value is federal fiscal year 2017 (October 2016 to September 2017).</t>
  </si>
  <si>
    <t xml:space="preserve">92%</t>
  </si>
  <si>
    <t xml:space="preserve">Children served with SC Child Care Vouchers</t>
  </si>
  <si>
    <t xml:space="preserve">22,659</t>
  </si>
  <si>
    <t xml:space="preserve">24,471 (8% increase)</t>
  </si>
  <si>
    <t xml:space="preserve">SC Voucher System</t>
  </si>
  <si>
    <t xml:space="preserve">The number of SC Vouchers provided for children for any duration ranging from 1 week to 52 weeks.</t>
  </si>
  <si>
    <t xml:space="preserve">All strategy 2.2 objectives</t>
  </si>
  <si>
    <t xml:space="preserve">3,906 Based on the number of facilities operating</t>
  </si>
  <si>
    <t xml:space="preserve">3,391</t>
  </si>
  <si>
    <t xml:space="preserve">All strategy 1.10 objectives</t>
  </si>
  <si>
    <t xml:space="preserve">Cell borders are not visible in the text layer. The row prints 3,906 (the FY 2016-17 value) and then 3,391, so 3,391 is read as the current value. Treat the column placement as unconfirmed.</t>
  </si>
  <si>
    <t xml:space="preserve">1,148 Based on the number of facilities operating</t>
  </si>
  <si>
    <t xml:space="preserve">858</t>
  </si>
  <si>
    <t xml:space="preserve">Cell borders are not visible in the text layer. The row prints 1,148 (the FY 2016-17 value) and then 858, so 858 is read as the current value. Treat the column placement as unconfirmed.</t>
  </si>
  <si>
    <t xml:space="preserve">Percentage of Child Support Cases with support orders established</t>
  </si>
  <si>
    <t xml:space="preserve">83%</t>
  </si>
  <si>
    <t xml:space="preserve">$300,286,667</t>
  </si>
  <si>
    <t xml:space="preserve">$305,000,000</t>
  </si>
  <si>
    <t xml:space="preserve">$301,419,050</t>
  </si>
  <si>
    <t xml:space="preserve">$303,000,000</t>
  </si>
  <si>
    <t xml:space="preserve">The number of child support cases with payments made on arrears balances, divided by the number of child support cases w[...]</t>
  </si>
  <si>
    <t xml:space="preserve">6,597</t>
  </si>
  <si>
    <t xml:space="preserve">8,000</t>
  </si>
  <si>
    <t xml:space="preserve">Financial Institution Data Match</t>
  </si>
  <si>
    <t xml:space="preserve">$134,140</t>
  </si>
  <si>
    <t xml:space="preserve">$150,000</t>
  </si>
  <si>
    <t xml:space="preserve">$1,335,083</t>
  </si>
  <si>
    <t xml:space="preserve">$190,782,336</t>
  </si>
  <si>
    <t xml:space="preserve">$194,251,607</t>
  </si>
  <si>
    <t xml:space="preserve">197,500,000.00</t>
  </si>
  <si>
    <t xml:space="preserve">FY 2013-14 item and name</t>
  </si>
  <si>
    <t xml:space="preserve">FY 2014-15 item and name</t>
  </si>
  <si>
    <t xml:space="preserve">FY 2015-16 item and name</t>
  </si>
  <si>
    <t xml:space="preserve">FY 2016-17 item and name</t>
  </si>
  <si>
    <t xml:space="preserve">FY 2017-18 item and name</t>
  </si>
  <si>
    <t xml:space="preserve">Reports Present</t>
  </si>
  <si>
    <t xml:space="preserve">Crosswalk Note</t>
  </si>
  <si>
    <t xml:space="preserve">Item 1: CPS assessments initiated timely</t>
  </si>
  <si>
    <t xml:space="preserve">Item 2: CPS assessments completed timely</t>
  </si>
  <si>
    <t xml:space="preserve">Item 3: Monthly visits in Family Preservation</t>
  </si>
  <si>
    <t xml:space="preserve">Item 4: No repeat maltreatment within 12 months of the closure of a Family Preservation service</t>
  </si>
  <si>
    <t xml:space="preserve">Item 5: Monthly visits in Foster Care</t>
  </si>
  <si>
    <t xml:space="preserve">Item 3: Monthly visits in Foster Care</t>
  </si>
  <si>
    <t xml:space="preserve">Item 6: Placement stability in Foster Care (&lt;=2 placements)</t>
  </si>
  <si>
    <t xml:space="preserve">Item 7: Children placed in county of origin</t>
  </si>
  <si>
    <t xml:space="preserve">Item 11: Children placed in county of origin</t>
  </si>
  <si>
    <t xml:space="preserve">Item 9: Children placed in county of origin</t>
  </si>
  <si>
    <t xml:space="preserve">Item 8: Sibling groups placed together</t>
  </si>
  <si>
    <t xml:space="preserve">Item 9: Timely Completed Merits Hearings</t>
  </si>
  <si>
    <t xml:space="preserve">Item 10: Absence of Child Abuse and/or Neglect in Foster Care</t>
  </si>
  <si>
    <t xml:space="preserve">Item 11: Of children reunified, reunifications that took place within 12 months of entering Foster Care</t>
  </si>
  <si>
    <t xml:space="preserve">Item 12: Children discharged from Foster Care to reunification do not re-enter foster care within 12 months of the date of their discharge</t>
  </si>
  <si>
    <t xml:space="preserve">Item 8: Children discharged from Foster Care to reunification do not re-enter foster care within 12 months of the date of their discharge</t>
  </si>
  <si>
    <t xml:space="preserve">Item 7: Children discharged from Foster Care to reunification do not re-enter foster care within 12 months of the date of their [...]</t>
  </si>
  <si>
    <t xml:space="preserve">Item 7: Children discharged from Foster Care to reunification do not re-enter foster care within 12 months of the date of their discharge</t>
  </si>
  <si>
    <t xml:space="preserve">Same name and calculation in all five reports, with item numbers 12, 8, 7, 7, 7.</t>
  </si>
  <si>
    <t xml:space="preserve">Item 13: Of children adopted, adoptions that took place within 24 months from the date of their latest removal from the home.</t>
  </si>
  <si>
    <t xml:space="preserve">Item 4: Improve the initial and ongoing assessments of safety and risk to children, to protect children in the home and prevent removal; provide services to the family. (2016 APSR- Plan For Improvement).</t>
  </si>
  <si>
    <t xml:space="preserve">Item 4: Improve the initial and ongoing assessments of safety and risk to children, to protect children in the home and prevent [...]</t>
  </si>
  <si>
    <t xml:space="preserve">Item 4: Improve the initial and ongoing assessments of safety and risk to children, to protect children in the home and prevent removal; provide services to the family. (2017 APSR- Plan For Improvement).</t>
  </si>
  <si>
    <t xml:space="preserve">Federal CFSR Round 3 case review measure (Safety Outcome 2, Items 2 and 3) scored by DSS quality assurance reviews. Review periods differ by report.</t>
  </si>
  <si>
    <t xml:space="preserve">Item 5: Full, statewide implementation of the Signs of Safety (SOS) in Child Protective Services, Family Preservation, and Foster Care cases. (2016 APSR- Plan For Improvement).</t>
  </si>
  <si>
    <t xml:space="preserve">Item 6: Ensure the physical and mental health needs of children (including dental health) are addressed. (2016 APSR- Plan For Improvement).</t>
  </si>
  <si>
    <t xml:space="preserve">Item 5: Ensure the physical and mental health needs of children (including dental health) are addressed. (2017 APSR- Plan For [...]</t>
  </si>
  <si>
    <t xml:space="preserve">Item 5: Ensure the physical and mental health needs of children (including dental health) are addressed. (2017 APSR- Plan For Improvement).</t>
  </si>
  <si>
    <t xml:space="preserve">CFSR Round 3 Well-being Outcome 3, Items 17 and 18. Review periods differ by report.</t>
  </si>
  <si>
    <t xml:space="preserve">Item 7: Improve the placement stability of children in foster care. (2016 APSR- Plan For Improvement).</t>
  </si>
  <si>
    <t xml:space="preserve">Item 6: Improve the placement stability of children in foster care. (2017 APSR- Plan For Improvement).</t>
  </si>
  <si>
    <t xml:space="preserve">CFSR Round 3 Permanency Outcome 1, Item 4. This is a case review measure and is kept separate from the FY 2013-14 administrative measure of 2 or fewer placements (CW06).</t>
  </si>
  <si>
    <t xml:space="preserve">Item 9: Improve the permanency and stability of children in their living situation. (2016 APSR- Plan For Improvement).</t>
  </si>
  <si>
    <t xml:space="preserve">Item 8: Improve the permanency and stability of children in their living situation. (2017 APSR- Plan For Improvement).</t>
  </si>
  <si>
    <t xml:space="preserve">CFSR Round 3 Permanency Outcome 1, Items 4 to 6. Review periods differ by report.</t>
  </si>
  <si>
    <t xml:space="preserve">Item 10: Increase the number of licensed Resource Foster Families</t>
  </si>
  <si>
    <t xml:space="preserve">Item 12: Improve the continuity of family relationships and connections with the neighborhood community, faith, extended family, Tribe, school, and friends for children. (2016 APSR- Plan For Improvement).</t>
  </si>
  <si>
    <t xml:space="preserve">Item 10: Improve the continuity of family relationships and connections with the neighborhood community, faith, extended family, T[...]</t>
  </si>
  <si>
    <t xml:space="preserve">Item 10: Improve the continuity of family relationships and connections with the neighborhood community, faith, extended family, Tribe, school, and friends for children. (2017 APSR- Plan For Improvement).</t>
  </si>
  <si>
    <t xml:space="preserve">Item 10: Improve the continuity of family relationships and connections with the neighborhood community, faith, extended family,[...]</t>
  </si>
  <si>
    <t xml:space="preserve">CFSR Round 3 Permanency Outcome 2, Items 7 to 11. Review periods differ by report.</t>
  </si>
  <si>
    <t xml:space="preserve">Item 14: APS assessments initiated timely</t>
  </si>
  <si>
    <t xml:space="preserve">Item 13: APS assessments initiated timely</t>
  </si>
  <si>
    <t xml:space="preserve">Item 11: APS assessments initiated timely</t>
  </si>
  <si>
    <t xml:space="preserve">Item 15: APS assessments completed timely</t>
  </si>
  <si>
    <t xml:space="preserve">Item 14: APS assessments completed within 45 days</t>
  </si>
  <si>
    <t xml:space="preserve">Item 12: APS assessments completed within 45 days</t>
  </si>
  <si>
    <t xml:space="preserve">The FY 2013-14 name is "APS assessments completed timely"; from FY 2014-15 on it reads "completed within 45 days." Linked because the FY 2014-15 report's Last Value (78%) repeats the FY 2013-14 Current Value.</t>
  </si>
  <si>
    <t xml:space="preserve">Item 16: APS cases with no monthly acitivty</t>
  </si>
  <si>
    <t xml:space="preserve">Item 15: APS cases with no monthly activity</t>
  </si>
  <si>
    <t xml:space="preserve">Item 13: APS cases with monthly activity</t>
  </si>
  <si>
    <t xml:space="preserve">Named "APS cases with no monthly activity" in FY 2013-14 and FY 2014-15 and "with monthly activity" after that. The calculation counts activity in every year. FY 2013-14 divides cases; later years divide service months. Linked because each Last Value repeats the prior Current Value.</t>
  </si>
  <si>
    <t xml:space="preserve">Item 17: FI: Timeliness of benefit issuance</t>
  </si>
  <si>
    <t xml:space="preserve">Item 16: FI: Timeliness of benefit issuance</t>
  </si>
  <si>
    <t xml:space="preserve">Item 14: FI: Timeliness of benefit issuance</t>
  </si>
  <si>
    <t xml:space="preserve">Item 18: Work Keys certifications</t>
  </si>
  <si>
    <t xml:space="preserve">Item 19: SNAP: Accuracy of benefit issuance</t>
  </si>
  <si>
    <t xml:space="preserve">Item 17: SNAP: Accuracy of benefit issuance</t>
  </si>
  <si>
    <t xml:space="preserve">Item 15: SNAP: Accuracy of benefit issuance</t>
  </si>
  <si>
    <t xml:space="preserve">The FY 2017-18 report rewrote the calculation text as an accuracy rate and printed whole percentages.</t>
  </si>
  <si>
    <t xml:space="preserve">Item 20: SNAP: Timeliness of benefit issuance</t>
  </si>
  <si>
    <t xml:space="preserve">Item 18: SNAP: Timeliness of benefit issuance</t>
  </si>
  <si>
    <t xml:space="preserve">Item 16: SNAP: Timeliness of benefit issuance</t>
  </si>
  <si>
    <t xml:space="preserve">Item 21: ABC child care vouchers disbursed</t>
  </si>
  <si>
    <t xml:space="preserve">Item 19: Child care vouchers disbursed</t>
  </si>
  <si>
    <t xml:space="preserve">Item 17: SC Child Care Vouchers disbursed</t>
  </si>
  <si>
    <t xml:space="preserve">Item 17: Children served with SC Child Care Vouchers</t>
  </si>
  <si>
    <t xml:space="preserve">Named ABC vouchers (FY 2013-14), child care vouchers (FY 2014-15), SC Child Care Vouchers disbursed (FY 2015-16 and FY 2016-17), and children served with SC Child Care Vouchers (FY 2017-18). The FY 2014-15 value covers April 2014 to March 2015.</t>
  </si>
  <si>
    <t xml:space="preserve">Item 22: Annual child care licensing visits</t>
  </si>
  <si>
    <t xml:space="preserve">Item 20: Annual child care licensing visits</t>
  </si>
  <si>
    <t xml:space="preserve">Item 18: Annual child care licensing visits</t>
  </si>
  <si>
    <t xml:space="preserve">Item 23: Registered family child care homes receiving an annual visit</t>
  </si>
  <si>
    <t xml:space="preserve">Item 21: Registered family child care homes receiving an annual visit</t>
  </si>
  <si>
    <t xml:space="preserve">Item 19: Registered family child care homes receiving an annual visit</t>
  </si>
  <si>
    <t xml:space="preserve">The FY 2013-14 and FY 2014-15 calculation text says percentage, but the values printed from FY 2014-15 on are counts of homes.</t>
  </si>
  <si>
    <t xml:space="preserve">Item 22: Fire and Health Inspections</t>
  </si>
  <si>
    <t xml:space="preserve">Item 20: Fire and Health Inspections</t>
  </si>
  <si>
    <t xml:space="preserve">Item 20: Compliance to Health and Safety Pre-Service Training</t>
  </si>
  <si>
    <t xml:space="preserve">Item 24: Percentage of child support cases with child support orders established</t>
  </si>
  <si>
    <t xml:space="preserve">Item 23: Percentage of child support cases with child support orders established</t>
  </si>
  <si>
    <t xml:space="preserve">Item 21: Percentage of Child Support cases with support orders established</t>
  </si>
  <si>
    <t xml:space="preserve">Item 21: Percentage of Child Support Cases with support orders established</t>
  </si>
  <si>
    <t xml:space="preserve">Item 25: Amount of child support collected</t>
  </si>
  <si>
    <t xml:space="preserve">Item 24: Amount of child support collected</t>
  </si>
  <si>
    <t xml:space="preserve">Item 22: Amount of Child Support Collected</t>
  </si>
  <si>
    <t xml:space="preserve">Item 26: Percentage of cases paying on arrears balances</t>
  </si>
  <si>
    <t xml:space="preserve">Item 25: Percentage of cases paying on arrears balances</t>
  </si>
  <si>
    <t xml:space="preserve">Item 23: Percentage of Cases Paying on Arrears Balances</t>
  </si>
  <si>
    <t xml:space="preserve">Item 27: License revocation notices</t>
  </si>
  <si>
    <t xml:space="preserve">Item 26: License revocation notices</t>
  </si>
  <si>
    <t xml:space="preserve">Item 24: License Revocation Notices</t>
  </si>
  <si>
    <t xml:space="preserve">Through FY 2014-15 the calculation counts notices granted by the court; from FY 2015-16 it counts notices issued by the Division.</t>
  </si>
  <si>
    <t xml:space="preserve">Item 28: Financial institution data match collections</t>
  </si>
  <si>
    <t xml:space="preserve">Item 27: Financial institution data match collections</t>
  </si>
  <si>
    <t xml:space="preserve">Item 25: Financial Institution Data Match collections</t>
  </si>
  <si>
    <t xml:space="preserve">Item 25: Financial Institution Data Match</t>
  </si>
  <si>
    <t xml:space="preserve">Named "Financial Institution Data Match" (without "collections") in FY 2017-18. Calculation wording changed in FY 2015-16.</t>
  </si>
  <si>
    <t xml:space="preserve">Item 29: Insurance match collections</t>
  </si>
  <si>
    <t xml:space="preserve">Item 28: Insurance match collections</t>
  </si>
  <si>
    <t xml:space="preserve">Item 26: Insurance Match collections</t>
  </si>
  <si>
    <t xml:space="preserve">Item 30: Wage withholding collections</t>
  </si>
  <si>
    <t xml:space="preserve">Item 29: Wage withholding collections</t>
  </si>
  <si>
    <t xml:space="preserve">Item 27: Wage Wtihholding collections</t>
  </si>
  <si>
    <t xml:space="preserve">Item 27: Wage Withholding collections</t>
  </si>
  <si>
    <t xml:space="preserve">Item 31: Enroll non custodial parents in the Child Support Parent Employment Demonstration program</t>
  </si>
  <si>
    <t xml:space="preserve">Item 30: Enroll non custodial parents in the Child Support Parent Employment Demonstration program</t>
  </si>
  <si>
    <t xml:space="preserve">Item 28: Enroll non-custodial parents in the Child Support Parent Employment Demonstration program</t>
  </si>
  <si>
    <t xml:space="preserve">Item 32: Referrals ot ABAWD NCPs to SNAP E&amp;T</t>
  </si>
  <si>
    <t xml:space="preserve">Item 31: Referrals to ABAWD NCPs to SNAP E&amp;T</t>
  </si>
  <si>
    <t xml:space="preserve">Item 33: Non custodial parents referred to fatherhood programs</t>
  </si>
  <si>
    <t xml:space="preserve">How measures were linked: a measure is treated as the same series across reports when its name and calculation match, or when the later report's Last Value repeats the earlier report's Current Value (see Consistency Checks). Measures that changed definition, such as the FY 2013-14 administrative placement stability measure and the later CFSR case review placement stability measure, are kept as separate series.</t>
  </si>
  <si>
    <t xml:space="preserve">Value 2012-13</t>
  </si>
  <si>
    <t xml:space="preserve">Value 2013-14</t>
  </si>
  <si>
    <t xml:space="preserve">Value 2014-15</t>
  </si>
  <si>
    <t xml:space="preserve">Value 2015-16</t>
  </si>
  <si>
    <t xml:space="preserve">Value 2016-17</t>
  </si>
  <si>
    <t xml:space="preserve">Value 2017-18</t>
  </si>
  <si>
    <t xml:space="preserve">Target 2013-14</t>
  </si>
  <si>
    <t xml:space="preserve">Target 2014-15</t>
  </si>
  <si>
    <t xml:space="preserve">Target 2015-16</t>
  </si>
  <si>
    <t xml:space="preserve">Target 2016-17</t>
  </si>
  <si>
    <t xml:space="preserve">Target 2017-18</t>
  </si>
  <si>
    <t xml:space="preserve">Change, first to last value</t>
  </si>
  <si>
    <t xml:space="preserve">Scored years met</t>
  </si>
  <si>
    <t xml:space="preserve">Green: the result reached the target printed for the same year. Red: it did not. Grey: FY 2013-14 and FY 2014-15 results, which are not scored because those templates do not say which year the target applies to. Blank: no numeric value or target was printed.</t>
  </si>
  <si>
    <t xml:space="preserve">Value 2012-13 comes from the Last Value column of the FY 2013-14 report. All other values come from each report's Current Value (or Actual Value) column. Change is the last value minus the first value shown in the row.</t>
  </si>
  <si>
    <t xml:space="preserve">Target scorecard by program area and report year</t>
  </si>
  <si>
    <t xml:space="preserve">Counts come from the Status column of the Long Table, so they update if a value or target is corrected there.</t>
  </si>
  <si>
    <t xml:space="preserve">Met</t>
  </si>
  <si>
    <t xml:space="preserve">Not met</t>
  </si>
  <si>
    <t xml:space="preserve">No numeric target</t>
  </si>
  <si>
    <t xml:space="preserve">Not scored</t>
  </si>
  <si>
    <t xml:space="preserve">No value reported</t>
  </si>
  <si>
    <t xml:space="preserve">Measures</t>
  </si>
  <si>
    <t xml:space="preserve">Share met of scored</t>
  </si>
  <si>
    <t xml:space="preserve">All areas</t>
  </si>
  <si>
    <t xml:space="preserve">Earlier Report</t>
  </si>
  <si>
    <t xml:space="preserve">Earlier Current Value (as printed)</t>
  </si>
  <si>
    <t xml:space="preserve">Later Report</t>
  </si>
  <si>
    <t xml:space="preserve">Later Last Value (as printed)</t>
  </si>
  <si>
    <t xml:space="preserve">Earlier (number)</t>
  </si>
  <si>
    <t xml:space="preserve">Later (number)</t>
  </si>
  <si>
    <t xml:space="preserve">Difference</t>
  </si>
  <si>
    <t xml:space="preserve">Agrees</t>
  </si>
  <si>
    <t xml:space="preserve">Agreement allows for the whole-number rounding in the FY 2017-18 report (half a percentage point for percentages, half a day, and one dollar or one unit for counts).</t>
  </si>
  <si>
    <t xml:space="preserve">Fiscal year ends</t>
  </si>
  <si>
    <t xml:space="preserve">URL</t>
  </si>
  <si>
    <t xml:space="preserve">Has Performance Measurement Template</t>
  </si>
  <si>
    <t xml:space="preserve">What the cover says</t>
  </si>
  <si>
    <t xml:space="preserve">Measures in template</t>
  </si>
  <si>
    <t xml:space="preserve">FY 2012-13</t>
  </si>
  <si>
    <t xml:space="preserve">https://www.scstatehouse.gov/Archives/aar2013/L04.pdf</t>
  </si>
  <si>
    <t xml:space="preserve">The transmittal form names a different agency contact person, and Brad Leake is not named. This report uses the older format and has no Performance Measurement Template.</t>
  </si>
  <si>
    <t xml:space="preserve">The cover lists "PRIMARY CONTACT: Brad Leake." The secondary contact line is blank.</t>
  </si>
  <si>
    <t xml:space="preserve">The cover lists "PRIMARY CONTACT: Brad Leake." No secondary contact is listed.</t>
  </si>
  <si>
    <t xml:space="preserve">The cover lists "PRIMARY CONTACT: Brad Leake" and names a secondary contact.</t>
  </si>
  <si>
    <t xml:space="preserve">The cover names a different primary contact, and Brad Leake is not named. The template header on this report reads "Fiscal Year 2016-2017," but its Last Value column repeats the FY 2016-17 results, so its Current Value column holds FY 2017-18 results.</t>
  </si>
  <si>
    <t xml:space="preserve">Other copy of the FY 2013-14 report:</t>
  </si>
  <si>
    <t xml:space="preserve">https://www.scstatehouse.gov/reports/DSS/Attachment A - Accountability Report.pdf</t>
  </si>
  <si>
    <t xml:space="preserve">Background: SC Department of Administration, Executive Budget Office, Agency Accountability Reports page, https://admin.sc.gov/services/budget/agency-accountability-reports</t>
  </si>
</sst>
</file>

<file path=xl/styles.xml><?xml version="1.0" encoding="utf-8"?>
<styleSheet xmlns="http://schemas.openxmlformats.org/spreadsheetml/2006/main">
  <numFmts count="10">
    <numFmt numFmtId="164" formatCode="General"/>
    <numFmt numFmtId="165" formatCode="0.00%"/>
    <numFmt numFmtId="166" formatCode="0.00"/>
    <numFmt numFmtId="167" formatCode="#,##0"/>
    <numFmt numFmtId="168" formatCode="\$#,##0"/>
    <numFmt numFmtId="169" formatCode="\+0.00%;\-0.00%;0.00%"/>
    <numFmt numFmtId="170" formatCode="\+0.00;\-0.00;0"/>
    <numFmt numFmtId="171" formatCode="\+#,##0;\-#,##0;0"/>
    <numFmt numFmtId="172" formatCode="&quot;+$&quot;#,##0;&quot;-$&quot;#,##0;\$0"/>
    <numFmt numFmtId="173" formatCode="0%"/>
  </numFmts>
  <fonts count="15">
    <font>
      <sz val="11"/>
      <color theme="1"/>
      <name val="Calibri"/>
      <family val="2"/>
      <charset val="1"/>
    </font>
    <font>
      <sz val="10"/>
      <name val="Arial"/>
      <family val="0"/>
    </font>
    <font>
      <sz val="10"/>
      <name val="Arial"/>
      <family val="0"/>
    </font>
    <font>
      <sz val="10"/>
      <name val="Arial"/>
      <family val="0"/>
    </font>
    <font>
      <b val="true"/>
      <sz val="16"/>
      <color rgb="FF1C2430"/>
      <name val="Arial"/>
      <family val="0"/>
      <charset val="1"/>
    </font>
    <font>
      <b val="true"/>
      <sz val="10"/>
      <name val="Arial"/>
      <family val="0"/>
      <charset val="1"/>
    </font>
    <font>
      <sz val="10"/>
      <name val="Arial"/>
      <family val="0"/>
      <charset val="1"/>
    </font>
    <font>
      <b val="true"/>
      <sz val="10"/>
      <color rgb="FFFFFFFF"/>
      <name val="Arial"/>
      <family val="0"/>
      <charset val="1"/>
    </font>
    <font>
      <sz val="9"/>
      <color rgb="FF4F5763"/>
      <name val="Arial"/>
      <family val="0"/>
      <charset val="1"/>
    </font>
    <font>
      <sz val="10"/>
      <color rgb="FF7A818B"/>
      <name val="Arial"/>
      <family val="0"/>
      <charset val="1"/>
    </font>
    <font>
      <b val="true"/>
      <sz val="13"/>
      <name val="Arial"/>
      <family val="0"/>
      <charset val="1"/>
    </font>
    <font>
      <b val="true"/>
      <sz val="18"/>
      <color rgb="FF000000"/>
      <name val="Calibri"/>
      <family val="2"/>
    </font>
    <font>
      <sz val="10"/>
      <color rgb="FF000000"/>
      <name val="Calibri"/>
      <family val="2"/>
    </font>
    <font>
      <b val="true"/>
      <sz val="10"/>
      <color rgb="FF000000"/>
      <name val="Calibri"/>
      <family val="2"/>
    </font>
    <font>
      <u val="single"/>
      <sz val="10"/>
      <color rgb="FF7A2E2A"/>
      <name val="Arial"/>
      <family val="0"/>
      <charset val="1"/>
    </font>
  </fonts>
  <fills count="3">
    <fill>
      <patternFill patternType="none"/>
    </fill>
    <fill>
      <patternFill patternType="gray125"/>
    </fill>
    <fill>
      <patternFill patternType="solid">
        <fgColor rgb="FF1C2430"/>
        <bgColor rgb="FF333300"/>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2" borderId="0" xfId="0" applyFont="true" applyBorder="false" applyAlignment="true" applyProtection="false">
      <alignment horizontal="general" vertical="center"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false" indent="0" shrinkToFit="false"/>
      <protection locked="true" hidden="false"/>
    </xf>
    <xf numFmtId="165" fontId="6" fillId="0" borderId="0" xfId="0" applyFont="true" applyBorder="false" applyAlignment="false" applyProtection="false">
      <alignment horizontal="general" vertical="bottom" textRotation="0" wrapText="false" indent="0" shrinkToFit="false"/>
      <protection locked="true" hidden="false"/>
    </xf>
    <xf numFmtId="166" fontId="6" fillId="0" borderId="0" xfId="0" applyFont="true" applyBorder="false" applyAlignment="false" applyProtection="false">
      <alignment horizontal="general" vertical="bottom" textRotation="0" wrapText="false" indent="0" shrinkToFit="false"/>
      <protection locked="true" hidden="false"/>
    </xf>
    <xf numFmtId="167" fontId="6" fillId="0" borderId="0" xfId="0" applyFont="true" applyBorder="false" applyAlignment="false" applyProtection="false">
      <alignment horizontal="general" vertical="bottom" textRotation="0" wrapText="false" indent="0" shrinkToFit="false"/>
      <protection locked="true" hidden="false"/>
    </xf>
    <xf numFmtId="168" fontId="6"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5" fontId="9" fillId="0" borderId="0" xfId="0" applyFont="true" applyBorder="false" applyAlignment="false" applyProtection="false">
      <alignment horizontal="general" vertical="bottom" textRotation="0" wrapText="false" indent="0" shrinkToFit="false"/>
      <protection locked="true" hidden="false"/>
    </xf>
    <xf numFmtId="169" fontId="6" fillId="0" borderId="0" xfId="0" applyFont="true" applyBorder="false" applyAlignment="false" applyProtection="false">
      <alignment horizontal="general" vertical="bottom" textRotation="0" wrapText="false" indent="0" shrinkToFit="false"/>
      <protection locked="true" hidden="false"/>
    </xf>
    <xf numFmtId="166" fontId="9" fillId="0" borderId="0" xfId="0" applyFont="true" applyBorder="false" applyAlignment="false" applyProtection="false">
      <alignment horizontal="general" vertical="bottom" textRotation="0" wrapText="false" indent="0" shrinkToFit="false"/>
      <protection locked="true" hidden="false"/>
    </xf>
    <xf numFmtId="170" fontId="6" fillId="0" borderId="0" xfId="0" applyFont="true" applyBorder="false" applyAlignment="false" applyProtection="false">
      <alignment horizontal="general" vertical="bottom" textRotation="0" wrapText="false" indent="0" shrinkToFit="false"/>
      <protection locked="true" hidden="false"/>
    </xf>
    <xf numFmtId="167" fontId="9" fillId="0" borderId="0" xfId="0" applyFont="true" applyBorder="false" applyAlignment="false" applyProtection="false">
      <alignment horizontal="general" vertical="bottom" textRotation="0" wrapText="false" indent="0" shrinkToFit="false"/>
      <protection locked="true" hidden="false"/>
    </xf>
    <xf numFmtId="171" fontId="6" fillId="0" borderId="0" xfId="0" applyFont="true" applyBorder="false" applyAlignment="false" applyProtection="false">
      <alignment horizontal="general" vertical="bottom" textRotation="0" wrapText="false" indent="0" shrinkToFit="false"/>
      <protection locked="true" hidden="false"/>
    </xf>
    <xf numFmtId="168" fontId="9" fillId="0" borderId="0" xfId="0" applyFont="true" applyBorder="false" applyAlignment="false" applyProtection="false">
      <alignment horizontal="general" vertical="bottom" textRotation="0" wrapText="false" indent="0" shrinkToFit="false"/>
      <protection locked="true" hidden="false"/>
    </xf>
    <xf numFmtId="172" fontId="6"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73" fontId="6"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8">
    <dxf>
      <fill>
        <patternFill patternType="solid">
          <fgColor rgb="FF1C2430"/>
          <bgColor rgb="FF000000"/>
        </patternFill>
      </fill>
    </dxf>
    <dxf>
      <fill>
        <patternFill patternType="solid">
          <bgColor rgb="FF000000"/>
        </patternFill>
      </fill>
    </dxf>
    <dxf>
      <fill>
        <patternFill patternType="solid">
          <fgColor rgb="FFFFFFFF"/>
          <bgColor rgb="FF000000"/>
        </patternFill>
      </fill>
    </dxf>
    <dxf>
      <fill>
        <patternFill patternType="solid">
          <fgColor rgb="FFDDF2DD"/>
          <bgColor rgb="FF000000"/>
        </patternFill>
      </fill>
    </dxf>
    <dxf>
      <fill>
        <patternFill patternType="solid">
          <fgColor rgb="FFF8DEDE"/>
          <bgColor rgb="FF000000"/>
        </patternFill>
      </fill>
    </dxf>
    <dxf>
      <fill>
        <patternFill>
          <bgColor rgb="FFDDF2DD"/>
        </patternFill>
      </fill>
    </dxf>
    <dxf>
      <fill>
        <patternFill>
          <bgColor rgb="FFF8DEDE"/>
        </patternFill>
      </fill>
    </dxf>
    <dxf>
      <fill>
        <patternFill>
          <bgColor rgb="FFEEEEEE"/>
        </patternFill>
      </fill>
    </dxf>
  </dxfs>
  <colors>
    <indexedColors>
      <rgbColor rgb="FF000000"/>
      <rgbColor rgb="FFFFFFFF"/>
      <rgbColor rgb="FFFF0000"/>
      <rgbColor rgb="FF00FF00"/>
      <rgbColor rgb="FF0000FF"/>
      <rgbColor rgb="FFFFFF00"/>
      <rgbColor rgb="FFFF00FF"/>
      <rgbColor rgb="FF00FFFF"/>
      <rgbColor rgb="FF800000"/>
      <rgbColor rgb="FF0CA30C"/>
      <rgbColor rgb="FF000080"/>
      <rgbColor rgb="FF808000"/>
      <rgbColor rgb="FF800080"/>
      <rgbColor rgb="FF008080"/>
      <rgbColor rgb="FFC0C0C0"/>
      <rgbColor rgb="FF7A818B"/>
      <rgbColor rgb="FF9999FF"/>
      <rgbColor rgb="FFD03B3B"/>
      <rgbColor rgb="FFEEEEEE"/>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DDF2DD"/>
      <rgbColor rgb="FFFFFF99"/>
      <rgbColor rgb="FF99CCFF"/>
      <rgbColor rgb="FFFF99CC"/>
      <rgbColor rgb="FFCC99FF"/>
      <rgbColor rgb="FFF8DEDE"/>
      <rgbColor rgb="FF3366FF"/>
      <rgbColor rgb="FF33CCCC"/>
      <rgbColor rgb="FF99CC00"/>
      <rgbColor rgb="FFFFCC00"/>
      <rgbColor rgb="FFFF9900"/>
      <rgbColor rgb="FFFF6600"/>
      <rgbColor rgb="FF4F5763"/>
      <rgbColor rgb="FF878787"/>
      <rgbColor rgb="FF003366"/>
      <rgbColor rgb="FF339966"/>
      <rgbColor rgb="FF003300"/>
      <rgbColor rgb="FF333300"/>
      <rgbColor rgb="FF7A2E2A"/>
      <rgbColor rgb="FF993366"/>
      <rgbColor rgb="FF333399"/>
      <rgbColor rgb="FF1C243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All program areas: scored results by report year</a:t>
            </a:r>
          </a:p>
        </c:rich>
      </c:tx>
      <c:overlay val="0"/>
      <c:spPr>
        <a:noFill/>
        <a:ln w="0">
          <a:noFill/>
        </a:ln>
      </c:spPr>
    </c:title>
    <c:autoTitleDeleted val="0"/>
    <c:plotArea>
      <c:barChart>
        <c:barDir val="col"/>
        <c:grouping val="stacked"/>
        <c:varyColors val="0"/>
        <c:ser>
          <c:idx val="0"/>
          <c:order val="0"/>
          <c:tx>
            <c:strRef>
              <c:f>"Met"</c:f>
              <c:strCache>
                <c:ptCount val="1"/>
                <c:pt idx="0">
                  <c:v>Met</c:v>
                </c:pt>
              </c:strCache>
            </c:strRef>
          </c:tx>
          <c:spPr>
            <a:solidFill>
              <a:srgbClr val="0ca30c"/>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Scorecard!$B$32:$B$34</c:f>
              <c:strCache>
                <c:ptCount val="3"/>
                <c:pt idx="0">
                  <c:v>FY 2015-16</c:v>
                </c:pt>
                <c:pt idx="1">
                  <c:v>FY 2016-17</c:v>
                </c:pt>
                <c:pt idx="2">
                  <c:v>FY 2017-18</c:v>
                </c:pt>
              </c:strCache>
            </c:strRef>
          </c:cat>
          <c:val>
            <c:numRef>
              <c:f>Scorecard!$C$32:$C$34</c:f>
              <c:numCache>
                <c:formatCode>General</c:formatCode>
                <c:ptCount val="3"/>
                <c:pt idx="0">
                  <c:v>7</c:v>
                </c:pt>
                <c:pt idx="1">
                  <c:v>7</c:v>
                </c:pt>
                <c:pt idx="2">
                  <c:v>4</c:v>
                </c:pt>
              </c:numCache>
            </c:numRef>
          </c:val>
        </c:ser>
        <c:ser>
          <c:idx val="1"/>
          <c:order val="1"/>
          <c:tx>
            <c:strRef>
              <c:f>"Not met"</c:f>
              <c:strCache>
                <c:ptCount val="1"/>
                <c:pt idx="0">
                  <c:v>Not met</c:v>
                </c:pt>
              </c:strCache>
            </c:strRef>
          </c:tx>
          <c:spPr>
            <a:solidFill>
              <a:srgbClr val="d03b3b"/>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Scorecard!$B$32:$B$34</c:f>
              <c:strCache>
                <c:ptCount val="3"/>
                <c:pt idx="0">
                  <c:v>FY 2015-16</c:v>
                </c:pt>
                <c:pt idx="1">
                  <c:v>FY 2016-17</c:v>
                </c:pt>
                <c:pt idx="2">
                  <c:v>FY 2017-18</c:v>
                </c:pt>
              </c:strCache>
            </c:strRef>
          </c:cat>
          <c:val>
            <c:numRef>
              <c:f>Scorecard!$D$32:$D$34</c:f>
              <c:numCache>
                <c:formatCode>General</c:formatCode>
                <c:ptCount val="3"/>
                <c:pt idx="0">
                  <c:v>18</c:v>
                </c:pt>
                <c:pt idx="1">
                  <c:v>17</c:v>
                </c:pt>
                <c:pt idx="2">
                  <c:v>20</c:v>
                </c:pt>
              </c:numCache>
            </c:numRef>
          </c:val>
        </c:ser>
        <c:gapWidth val="150"/>
        <c:overlap val="100"/>
        <c:axId val="45311680"/>
        <c:axId val="1630298"/>
      </c:barChart>
      <c:catAx>
        <c:axId val="45311680"/>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630298"/>
        <c:crosses val="autoZero"/>
        <c:auto val="1"/>
        <c:lblAlgn val="ctr"/>
        <c:lblOffset val="100"/>
        <c:noMultiLvlLbl val="0"/>
      </c:catAx>
      <c:valAx>
        <c:axId val="1630298"/>
        <c:scaling>
          <c:orientation val="minMax"/>
        </c:scaling>
        <c:delete val="0"/>
        <c:axPos val="l"/>
        <c:title>
          <c:tx>
            <c:rich>
              <a:bodyPr rot="-5400000"/>
              <a:lstStyle/>
              <a:p>
                <a:pPr>
                  <a:defRPr b="1" sz="1000" spc="-1" strike="noStrike">
                    <a:solidFill>
                      <a:srgbClr val="000000"/>
                    </a:solidFill>
                    <a:latin typeface="Calibri"/>
                  </a:defRPr>
                </a:pPr>
                <a:r>
                  <a:rPr b="1" sz="1000" spc="-1" strike="noStrike">
                    <a:solidFill>
                      <a:srgbClr val="000000"/>
                    </a:solidFill>
                    <a:latin typeface="Calibri"/>
                  </a:rPr>
                  <a:t>Measures</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5311680"/>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10</xdr:col>
      <xdr:colOff>0</xdr:colOff>
      <xdr:row>2</xdr:row>
      <xdr:rowOff>176040</xdr:rowOff>
    </xdr:from>
    <xdr:to>
      <xdr:col>19</xdr:col>
      <xdr:colOff>255960</xdr:colOff>
      <xdr:row>17</xdr:row>
      <xdr:rowOff>85680</xdr:rowOff>
    </xdr:to>
    <xdr:graphicFrame>
      <xdr:nvGraphicFramePr>
        <xdr:cNvPr id="0" name="Chart 1"/>
        <xdr:cNvGraphicFramePr/>
      </xdr:nvGraphicFramePr>
      <xdr:xfrm>
        <a:off x="8646840" y="571680"/>
        <a:ext cx="575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id="1" name="Crosswalk" displayName="Crosswalk" ref="A1:L43" headerRowCount="1" totalsRowCount="0" totalsRowShown="0">
  <autoFilter ref="A1:L43"/>
  <tableColumns count="12">
    <tableColumn id="1" name="Measure ID"/>
    <tableColumn id="2" name="Short Label"/>
    <tableColumn id="3" name="Program Area"/>
    <tableColumn id="4" name="Unit"/>
    <tableColumn id="5" name="Direction"/>
    <tableColumn id="6" name="FY 2013-14 item and name"/>
    <tableColumn id="7" name="FY 2014-15 item and name"/>
    <tableColumn id="8" name="FY 2015-16 item and name"/>
    <tableColumn id="9" name="FY 2016-17 item and name"/>
    <tableColumn id="10" name="FY 2017-18 item and name"/>
    <tableColumn id="11" name="Reports Present"/>
    <tableColumn id="12" name="Crosswalk Note"/>
  </tableColumns>
</table>
</file>

<file path=xl/tables/table2.xml><?xml version="1.0" encoding="utf-8"?>
<table xmlns="http://schemas.openxmlformats.org/spreadsheetml/2006/main" id="2" name="LongTable" displayName="LongTable" ref="A1:AA146" headerRowCount="1" totalsRowCount="0" totalsRowShown="0">
  <autoFilter ref="A1:AA146"/>
  <tableColumns count="27">
    <tableColumn id="1" name="Report"/>
    <tableColumn id="2" name="Item"/>
    <tableColumn id="3" name="Measure ID"/>
    <tableColumn id="4" name="Short Label"/>
    <tableColumn id="5" name="Program Area"/>
    <tableColumn id="6" name="Unit"/>
    <tableColumn id="7" name="Direction"/>
    <tableColumn id="8" name="Published Measure Name"/>
    <tableColumn id="9" name="Last Value (as printed)"/>
    <tableColumn id="10" name="Target Value (as printed)"/>
    <tableColumn id="11" name="Current Value (as printed)"/>
    <tableColumn id="12" name="Future Target Value (as printed)"/>
    <tableColumn id="13" name="Time Applicable"/>
    <tableColumn id="14" name="Data Source and Availability"/>
    <tableColumn id="15" name="Reporting Frequency"/>
    <tableColumn id="16" name="Calculation Method (as published)"/>
    <tableColumn id="17" name="Associated Objectives"/>
    <tableColumn id="18" name="Last Value (number)"/>
    <tableColumn id="19" name="Target (number)"/>
    <tableColumn id="20" name="Current Value (number)"/>
    <tableColumn id="21" name="Future Target (number)"/>
    <tableColumn id="22" name="Scored Year"/>
    <tableColumn id="23" name="Status"/>
    <tableColumn id="24" name="Target Basis"/>
    <tableColumn id="25" name="Text Complete"/>
    <tableColumn id="26" name="Note"/>
    <tableColumn id="27" name="Source URL"/>
  </tableColumns>
</table>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table" Target="../tables/table2.xml"/>
</Relationships>
</file>

<file path=xl/worksheets/_rels/sheet3.xml.rels><?xml version="1.0" encoding="UTF-8"?>
<Relationships xmlns="http://schemas.openxmlformats.org/package/2006/relationships"><Relationship Id="rId1" Type="http://schemas.openxmlformats.org/officeDocument/2006/relationships/table" Target="../tables/table1.xml"/>
</Relationships>
</file>

<file path=xl/worksheets/_rels/sheet5.xml.rels><?xml version="1.0" encoding="UTF-8"?>
<Relationships xmlns="http://schemas.openxmlformats.org/package/2006/relationships"><Relationship Id="rId1" Type="http://schemas.openxmlformats.org/officeDocument/2006/relationships/drawing" Target="../drawings/drawing1.xml"/>
</Relationships>
</file>

<file path=xl/worksheets/_rels/sheet7.xml.rels><?xml version="1.0" encoding="UTF-8"?>
<Relationships xmlns="http://schemas.openxmlformats.org/package/2006/relationships"><Relationship Id="rId1" Type="http://schemas.openxmlformats.org/officeDocument/2006/relationships/hyperlink" Target="https://www.scstatehouse.gov/Archives/aar2013/L04.pdf" TargetMode="External"/><Relationship Id="rId2" Type="http://schemas.openxmlformats.org/officeDocument/2006/relationships/hyperlink" Target="https://www.scstatehouse.gov/Archives/aar2014/L04.pdf" TargetMode="External"/><Relationship Id="rId3" Type="http://schemas.openxmlformats.org/officeDocument/2006/relationships/hyperlink" Target="https://www.scstatehouse.gov/reports/aar2015/l04.pdf" TargetMode="External"/><Relationship Id="rId4" Type="http://schemas.openxmlformats.org/officeDocument/2006/relationships/hyperlink" Target="https://www.scstatehouse.gov/reports/aar2016/L040.pdf" TargetMode="External"/><Relationship Id="rId5" Type="http://schemas.openxmlformats.org/officeDocument/2006/relationships/hyperlink" Target="https://www.scstatehouse.gov/reports/aar2017/L040.pdf" TargetMode="External"/><Relationship Id="rId6" Type="http://schemas.openxmlformats.org/officeDocument/2006/relationships/hyperlink" Target="https://www.scstatehouse.gov/reports/aar2018/L040.pdf"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0"/>
  </cols>
  <sheetData>
    <row r="1" customFormat="false" ht="19.7" hidden="false" customHeight="false" outlineLevel="0" collapsed="false">
      <c r="A1" s="1" t="s">
        <v>0</v>
      </c>
    </row>
    <row r="2" customFormat="false" ht="15" hidden="false" customHeight="false" outlineLevel="0" collapsed="false">
      <c r="A2" s="2" t="s">
        <v>1</v>
      </c>
    </row>
    <row r="3" customFormat="false" ht="15" hidden="false" customHeight="false" outlineLevel="0" collapsed="false">
      <c r="A3" s="3"/>
    </row>
    <row r="4" customFormat="false" ht="35.05" hidden="false" customHeight="false" outlineLevel="0" collapsed="false">
      <c r="A4" s="3" t="s">
        <v>2</v>
      </c>
    </row>
    <row r="5" customFormat="false" ht="15" hidden="false" customHeight="false" outlineLevel="0" collapsed="false">
      <c r="A5" s="3"/>
    </row>
    <row r="6" customFormat="false" ht="15" hidden="false" customHeight="false" outlineLevel="0" collapsed="false">
      <c r="A6" s="2" t="s">
        <v>3</v>
      </c>
    </row>
    <row r="7" customFormat="false" ht="23.85" hidden="false" customHeight="false" outlineLevel="0" collapsed="false">
      <c r="A7" s="3" t="s">
        <v>4</v>
      </c>
    </row>
    <row r="8" customFormat="false" ht="23.85" hidden="false" customHeight="false" outlineLevel="0" collapsed="false">
      <c r="A8" s="3" t="s">
        <v>5</v>
      </c>
    </row>
    <row r="9" customFormat="false" ht="23.85" hidden="false" customHeight="false" outlineLevel="0" collapsed="false">
      <c r="A9" s="3" t="s">
        <v>6</v>
      </c>
    </row>
    <row r="10" customFormat="false" ht="15" hidden="false" customHeight="false" outlineLevel="0" collapsed="false">
      <c r="A10" s="3" t="s">
        <v>7</v>
      </c>
    </row>
    <row r="11" customFormat="false" ht="15" hidden="false" customHeight="false" outlineLevel="0" collapsed="false">
      <c r="A11" s="3" t="s">
        <v>8</v>
      </c>
    </row>
    <row r="12" customFormat="false" ht="15" hidden="false" customHeight="false" outlineLevel="0" collapsed="false">
      <c r="A12" s="3" t="s">
        <v>9</v>
      </c>
    </row>
    <row r="13" customFormat="false" ht="15" hidden="false" customHeight="false" outlineLevel="0" collapsed="false">
      <c r="A13" s="3"/>
    </row>
    <row r="14" customFormat="false" ht="15" hidden="false" customHeight="false" outlineLevel="0" collapsed="false">
      <c r="A14" s="2" t="s">
        <v>10</v>
      </c>
    </row>
    <row r="15" customFormat="false" ht="46.25" hidden="false" customHeight="false" outlineLevel="0" collapsed="false">
      <c r="A15" s="3" t="s">
        <v>11</v>
      </c>
    </row>
    <row r="16" customFormat="false" ht="15" hidden="false" customHeight="false" outlineLevel="0" collapsed="false">
      <c r="A16" s="3"/>
    </row>
    <row r="17" customFormat="false" ht="15" hidden="false" customHeight="false" outlineLevel="0" collapsed="false">
      <c r="A17" s="2" t="s">
        <v>12</v>
      </c>
    </row>
    <row r="18" customFormat="false" ht="23.85" hidden="false" customHeight="false" outlineLevel="0" collapsed="false">
      <c r="A18" s="3" t="s">
        <v>13</v>
      </c>
    </row>
    <row r="19" customFormat="false" ht="23.85" hidden="false" customHeight="false" outlineLevel="0" collapsed="false">
      <c r="A19" s="3" t="s">
        <v>14</v>
      </c>
    </row>
    <row r="20" customFormat="false" ht="23.85" hidden="false" customHeight="false" outlineLevel="0" collapsed="false">
      <c r="A20" s="3" t="s">
        <v>15</v>
      </c>
    </row>
    <row r="21" customFormat="false" ht="23.85" hidden="false" customHeight="false" outlineLevel="0" collapsed="false">
      <c r="A21" s="3" t="s">
        <v>16</v>
      </c>
    </row>
    <row r="22" customFormat="false" ht="15" hidden="false" customHeight="false" outlineLevel="0" collapsed="false">
      <c r="A22" s="3" t="s">
        <v>17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A14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4" ySplit="1" topLeftCell="E2" activePane="bottomRight" state="frozen"/>
      <selection pane="topLeft" activeCell="A1" activeCellId="0" sqref="A1"/>
      <selection pane="topRight" activeCell="E1" activeCellId="0" sqref="E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6"/>
    <col collapsed="false" customWidth="true" hidden="false" outlineLevel="0" max="3" min="3" style="0" width="9"/>
    <col collapsed="false" customWidth="true" hidden="false" outlineLevel="0" max="4" min="4" style="0" width="34"/>
    <col collapsed="false" customWidth="true" hidden="false" outlineLevel="0" max="5" min="5" style="0" width="20"/>
    <col collapsed="false" customWidth="true" hidden="false" outlineLevel="0" max="6" min="6" style="0" width="8"/>
    <col collapsed="false" customWidth="true" hidden="false" outlineLevel="0" max="7" min="7" style="0" width="15"/>
    <col collapsed="false" customWidth="true" hidden="false" outlineLevel="0" max="8" min="8" style="0" width="48"/>
    <col collapsed="false" customWidth="true" hidden="false" outlineLevel="0" max="9" min="9" style="0" width="16"/>
    <col collapsed="false" customWidth="true" hidden="false" outlineLevel="0" max="10" min="10" style="0" width="20"/>
    <col collapsed="false" customWidth="true" hidden="false" outlineLevel="0" max="11" min="11" style="0" width="16"/>
    <col collapsed="false" customWidth="true" hidden="false" outlineLevel="0" max="12" min="12" style="0" width="20"/>
    <col collapsed="false" customWidth="true" hidden="false" outlineLevel="0" max="13" min="13" style="0" width="22"/>
    <col collapsed="false" customWidth="true" hidden="false" outlineLevel="0" max="14" min="14" style="0" width="26"/>
    <col collapsed="false" customWidth="true" hidden="false" outlineLevel="0" max="15" min="15" style="0" width="13"/>
    <col collapsed="false" customWidth="true" hidden="false" outlineLevel="0" max="16" min="16" style="0" width="60"/>
    <col collapsed="false" customWidth="true" hidden="false" outlineLevel="0" max="17" min="17" style="0" width="18"/>
    <col collapsed="false" customWidth="true" hidden="false" outlineLevel="0" max="21" min="18" style="0" width="13"/>
    <col collapsed="false" customWidth="true" hidden="false" outlineLevel="0" max="22" min="22" style="0" width="8"/>
    <col collapsed="false" customWidth="true" hidden="false" outlineLevel="0" max="23" min="23" style="0" width="17"/>
    <col collapsed="false" customWidth="true" hidden="false" outlineLevel="0" max="24" min="24" style="0" width="30"/>
    <col collapsed="false" customWidth="true" hidden="false" outlineLevel="0" max="25" min="25" style="0" width="9"/>
    <col collapsed="false" customWidth="true" hidden="false" outlineLevel="0" max="26" min="26" style="0" width="40"/>
    <col collapsed="false" customWidth="true" hidden="false" outlineLevel="0" max="27" min="27" style="0" width="44"/>
  </cols>
  <sheetData>
    <row r="1" customFormat="false" ht="35.05" hidden="false" customHeight="false" outlineLevel="0" collapsed="false">
      <c r="A1" s="4" t="s">
        <v>18</v>
      </c>
      <c r="B1" s="4" t="s">
        <v>19</v>
      </c>
      <c r="C1" s="4" t="s">
        <v>20</v>
      </c>
      <c r="D1" s="4" t="s">
        <v>21</v>
      </c>
      <c r="E1" s="4" t="s">
        <v>22</v>
      </c>
      <c r="F1" s="4" t="s">
        <v>23</v>
      </c>
      <c r="G1" s="4" t="s">
        <v>24</v>
      </c>
      <c r="H1" s="4" t="s">
        <v>25</v>
      </c>
      <c r="I1" s="4" t="s">
        <v>26</v>
      </c>
      <c r="J1" s="4" t="s">
        <v>27</v>
      </c>
      <c r="K1" s="4" t="s">
        <v>28</v>
      </c>
      <c r="L1" s="4" t="s">
        <v>29</v>
      </c>
      <c r="M1" s="4" t="s">
        <v>30</v>
      </c>
      <c r="N1" s="4" t="s">
        <v>31</v>
      </c>
      <c r="O1" s="4" t="s">
        <v>32</v>
      </c>
      <c r="P1" s="4" t="s">
        <v>33</v>
      </c>
      <c r="Q1" s="4" t="s">
        <v>34</v>
      </c>
      <c r="R1" s="4" t="s">
        <v>35</v>
      </c>
      <c r="S1" s="4" t="s">
        <v>36</v>
      </c>
      <c r="T1" s="4" t="s">
        <v>37</v>
      </c>
      <c r="U1" s="4" t="s">
        <v>38</v>
      </c>
      <c r="V1" s="4" t="s">
        <v>39</v>
      </c>
      <c r="W1" s="4" t="s">
        <v>40</v>
      </c>
      <c r="X1" s="4" t="s">
        <v>41</v>
      </c>
      <c r="Y1" s="4" t="s">
        <v>42</v>
      </c>
      <c r="Z1" s="4" t="s">
        <v>43</v>
      </c>
      <c r="AA1" s="4" t="s">
        <v>44</v>
      </c>
    </row>
    <row r="2" customFormat="false" ht="15" hidden="false" customHeight="false" outlineLevel="0" collapsed="false">
      <c r="A2" s="5" t="s">
        <v>45</v>
      </c>
      <c r="B2" s="5" t="n">
        <v>1</v>
      </c>
      <c r="C2" s="5" t="s">
        <v>46</v>
      </c>
      <c r="D2" s="5" t="s">
        <v>47</v>
      </c>
      <c r="E2" s="5" t="s">
        <v>48</v>
      </c>
      <c r="F2" s="5" t="s">
        <v>49</v>
      </c>
      <c r="G2" s="5" t="s">
        <v>50</v>
      </c>
      <c r="H2" s="6" t="s">
        <v>47</v>
      </c>
      <c r="I2" s="5" t="s">
        <v>51</v>
      </c>
      <c r="J2" s="5" t="s">
        <v>52</v>
      </c>
      <c r="K2" s="5" t="s">
        <v>53</v>
      </c>
      <c r="L2" s="5" t="s">
        <v>54</v>
      </c>
      <c r="M2" s="5" t="s">
        <v>55</v>
      </c>
      <c r="N2" s="5" t="s">
        <v>56</v>
      </c>
      <c r="O2" s="5" t="s">
        <v>57</v>
      </c>
      <c r="P2" s="6" t="s">
        <v>58</v>
      </c>
      <c r="Q2" s="5" t="s">
        <v>59</v>
      </c>
      <c r="R2" s="7" t="n">
        <v>0.97</v>
      </c>
      <c r="S2" s="7" t="n">
        <v>1</v>
      </c>
      <c r="T2" s="7" t="n">
        <v>0.933</v>
      </c>
      <c r="U2" s="7"/>
      <c r="V2" s="5" t="s">
        <v>60</v>
      </c>
      <c r="W2" s="5" t="str">
        <f aca="false">IF(T2="","No value reported",IF(S2="","No numeric target",IF(V2="No","Not scored",IF(G2="Lower is better",IF(T2&lt;=S2,"Met","Not met"),IF(T2&gt;=S2,"Met","Not met")))))</f>
        <v>Not scored</v>
      </c>
      <c r="X2" s="5" t="s">
        <v>61</v>
      </c>
      <c r="Y2" s="5" t="s">
        <v>62</v>
      </c>
      <c r="Z2" s="6"/>
      <c r="AA2" s="5" t="s">
        <v>63</v>
      </c>
    </row>
    <row r="3" customFormat="false" ht="15" hidden="false" customHeight="false" outlineLevel="0" collapsed="false">
      <c r="A3" s="5" t="s">
        <v>45</v>
      </c>
      <c r="B3" s="5" t="n">
        <v>2</v>
      </c>
      <c r="C3" s="5" t="s">
        <v>64</v>
      </c>
      <c r="D3" s="5" t="s">
        <v>65</v>
      </c>
      <c r="E3" s="5" t="s">
        <v>48</v>
      </c>
      <c r="F3" s="5" t="s">
        <v>49</v>
      </c>
      <c r="G3" s="5" t="s">
        <v>50</v>
      </c>
      <c r="H3" s="6" t="s">
        <v>65</v>
      </c>
      <c r="I3" s="5" t="s">
        <v>66</v>
      </c>
      <c r="J3" s="5" t="s">
        <v>52</v>
      </c>
      <c r="K3" s="5" t="s">
        <v>67</v>
      </c>
      <c r="L3" s="5" t="s">
        <v>54</v>
      </c>
      <c r="M3" s="5" t="s">
        <v>55</v>
      </c>
      <c r="N3" s="5" t="s">
        <v>56</v>
      </c>
      <c r="O3" s="5" t="s">
        <v>57</v>
      </c>
      <c r="P3" s="6" t="s">
        <v>68</v>
      </c>
      <c r="Q3" s="5" t="s">
        <v>59</v>
      </c>
      <c r="R3" s="7" t="n">
        <v>0.985</v>
      </c>
      <c r="S3" s="7" t="n">
        <v>1</v>
      </c>
      <c r="T3" s="7" t="n">
        <v>0.945</v>
      </c>
      <c r="U3" s="7"/>
      <c r="V3" s="5" t="s">
        <v>60</v>
      </c>
      <c r="W3" s="5" t="str">
        <f aca="false">IF(T3="","No value reported",IF(S3="","No numeric target",IF(V3="No","Not scored",IF(G3="Lower is better",IF(T3&lt;=S3,"Met","Not met"),IF(T3&gt;=S3,"Met","Not met")))))</f>
        <v>Not scored</v>
      </c>
      <c r="X3" s="5" t="s">
        <v>61</v>
      </c>
      <c r="Y3" s="5" t="s">
        <v>62</v>
      </c>
      <c r="Z3" s="6"/>
      <c r="AA3" s="5" t="s">
        <v>63</v>
      </c>
    </row>
    <row r="4" customFormat="false" ht="15" hidden="false" customHeight="false" outlineLevel="0" collapsed="false">
      <c r="A4" s="5" t="s">
        <v>45</v>
      </c>
      <c r="B4" s="5" t="n">
        <v>3</v>
      </c>
      <c r="C4" s="5" t="s">
        <v>69</v>
      </c>
      <c r="D4" s="5" t="s">
        <v>70</v>
      </c>
      <c r="E4" s="5" t="s">
        <v>48</v>
      </c>
      <c r="F4" s="5" t="s">
        <v>49</v>
      </c>
      <c r="G4" s="5" t="s">
        <v>50</v>
      </c>
      <c r="H4" s="6" t="s">
        <v>70</v>
      </c>
      <c r="I4" s="5" t="s">
        <v>71</v>
      </c>
      <c r="J4" s="5" t="s">
        <v>72</v>
      </c>
      <c r="K4" s="5" t="s">
        <v>73</v>
      </c>
      <c r="L4" s="5" t="s">
        <v>54</v>
      </c>
      <c r="M4" s="5" t="s">
        <v>55</v>
      </c>
      <c r="N4" s="5" t="s">
        <v>56</v>
      </c>
      <c r="O4" s="5" t="s">
        <v>57</v>
      </c>
      <c r="P4" s="6" t="s">
        <v>74</v>
      </c>
      <c r="Q4" s="5" t="s">
        <v>75</v>
      </c>
      <c r="R4" s="7" t="n">
        <v>0.9365</v>
      </c>
      <c r="S4" s="7" t="n">
        <v>0.95</v>
      </c>
      <c r="T4" s="7" t="n">
        <v>0.9073</v>
      </c>
      <c r="U4" s="7"/>
      <c r="V4" s="5" t="s">
        <v>60</v>
      </c>
      <c r="W4" s="5" t="str">
        <f aca="false">IF(T4="","No value reported",IF(S4="","No numeric target",IF(V4="No","Not scored",IF(G4="Lower is better",IF(T4&lt;=S4,"Met","Not met"),IF(T4&gt;=S4,"Met","Not met")))))</f>
        <v>Not scored</v>
      </c>
      <c r="X4" s="5" t="s">
        <v>61</v>
      </c>
      <c r="Y4" s="5" t="s">
        <v>62</v>
      </c>
      <c r="Z4" s="6"/>
      <c r="AA4" s="5" t="s">
        <v>63</v>
      </c>
    </row>
    <row r="5" customFormat="false" ht="15" hidden="false" customHeight="false" outlineLevel="0" collapsed="false">
      <c r="A5" s="5" t="s">
        <v>45</v>
      </c>
      <c r="B5" s="5" t="n">
        <v>4</v>
      </c>
      <c r="C5" s="5" t="s">
        <v>76</v>
      </c>
      <c r="D5" s="5" t="s">
        <v>77</v>
      </c>
      <c r="E5" s="5" t="s">
        <v>48</v>
      </c>
      <c r="F5" s="5" t="s">
        <v>49</v>
      </c>
      <c r="G5" s="5" t="s">
        <v>50</v>
      </c>
      <c r="H5" s="6" t="s">
        <v>78</v>
      </c>
      <c r="I5" s="5" t="s">
        <v>79</v>
      </c>
      <c r="J5" s="5" t="s">
        <v>80</v>
      </c>
      <c r="K5" s="5" t="s">
        <v>81</v>
      </c>
      <c r="L5" s="5" t="s">
        <v>54</v>
      </c>
      <c r="M5" s="5" t="s">
        <v>55</v>
      </c>
      <c r="N5" s="5" t="s">
        <v>56</v>
      </c>
      <c r="O5" s="5" t="s">
        <v>57</v>
      </c>
      <c r="P5" s="6" t="s">
        <v>82</v>
      </c>
      <c r="Q5" s="5" t="s">
        <v>83</v>
      </c>
      <c r="R5" s="7" t="n">
        <v>0.902</v>
      </c>
      <c r="S5" s="7" t="n">
        <v>0.904</v>
      </c>
      <c r="T5" s="7" t="n">
        <v>0.895</v>
      </c>
      <c r="U5" s="7"/>
      <c r="V5" s="5" t="s">
        <v>60</v>
      </c>
      <c r="W5" s="5" t="str">
        <f aca="false">IF(T5="","No value reported",IF(S5="","No numeric target",IF(V5="No","Not scored",IF(G5="Lower is better",IF(T5&lt;=S5,"Met","Not met"),IF(T5&gt;=S5,"Met","Not met")))))</f>
        <v>Not scored</v>
      </c>
      <c r="X5" s="5" t="s">
        <v>61</v>
      </c>
      <c r="Y5" s="5" t="s">
        <v>62</v>
      </c>
      <c r="Z5" s="6" t="s">
        <v>84</v>
      </c>
      <c r="AA5" s="5" t="s">
        <v>63</v>
      </c>
    </row>
    <row r="6" customFormat="false" ht="15" hidden="false" customHeight="false" outlineLevel="0" collapsed="false">
      <c r="A6" s="5" t="s">
        <v>45</v>
      </c>
      <c r="B6" s="5" t="n">
        <v>5</v>
      </c>
      <c r="C6" s="5" t="s">
        <v>85</v>
      </c>
      <c r="D6" s="5" t="s">
        <v>86</v>
      </c>
      <c r="E6" s="5" t="s">
        <v>48</v>
      </c>
      <c r="F6" s="5" t="s">
        <v>49</v>
      </c>
      <c r="G6" s="5" t="s">
        <v>50</v>
      </c>
      <c r="H6" s="6" t="s">
        <v>87</v>
      </c>
      <c r="I6" s="5" t="s">
        <v>88</v>
      </c>
      <c r="J6" s="5" t="s">
        <v>52</v>
      </c>
      <c r="K6" s="5" t="s">
        <v>89</v>
      </c>
      <c r="L6" s="5" t="s">
        <v>54</v>
      </c>
      <c r="M6" s="5" t="s">
        <v>55</v>
      </c>
      <c r="N6" s="5" t="s">
        <v>56</v>
      </c>
      <c r="O6" s="5" t="s">
        <v>57</v>
      </c>
      <c r="P6" s="6" t="s">
        <v>90</v>
      </c>
      <c r="Q6" s="5" t="s">
        <v>91</v>
      </c>
      <c r="R6" s="7" t="n">
        <v>0.9766</v>
      </c>
      <c r="S6" s="7" t="n">
        <v>1</v>
      </c>
      <c r="T6" s="7" t="n">
        <v>0.96</v>
      </c>
      <c r="U6" s="7"/>
      <c r="V6" s="5" t="s">
        <v>60</v>
      </c>
      <c r="W6" s="5" t="str">
        <f aca="false">IF(T6="","No value reported",IF(S6="","No numeric target",IF(V6="No","Not scored",IF(G6="Lower is better",IF(T6&lt;=S6,"Met","Not met"),IF(T6&gt;=S6,"Met","Not met")))))</f>
        <v>Not scored</v>
      </c>
      <c r="X6" s="5" t="s">
        <v>61</v>
      </c>
      <c r="Y6" s="5" t="s">
        <v>62</v>
      </c>
      <c r="Z6" s="6"/>
      <c r="AA6" s="5" t="s">
        <v>63</v>
      </c>
    </row>
    <row r="7" customFormat="false" ht="15" hidden="false" customHeight="false" outlineLevel="0" collapsed="false">
      <c r="A7" s="5" t="s">
        <v>45</v>
      </c>
      <c r="B7" s="5" t="n">
        <v>6</v>
      </c>
      <c r="C7" s="5" t="s">
        <v>92</v>
      </c>
      <c r="D7" s="5" t="s">
        <v>93</v>
      </c>
      <c r="E7" s="5" t="s">
        <v>48</v>
      </c>
      <c r="F7" s="5" t="s">
        <v>49</v>
      </c>
      <c r="G7" s="5" t="s">
        <v>50</v>
      </c>
      <c r="H7" s="6" t="s">
        <v>94</v>
      </c>
      <c r="I7" s="5" t="s">
        <v>95</v>
      </c>
      <c r="J7" s="5" t="s">
        <v>96</v>
      </c>
      <c r="K7" s="5" t="s">
        <v>97</v>
      </c>
      <c r="L7" s="5" t="s">
        <v>54</v>
      </c>
      <c r="M7" s="5" t="s">
        <v>55</v>
      </c>
      <c r="N7" s="5" t="s">
        <v>56</v>
      </c>
      <c r="O7" s="5" t="s">
        <v>57</v>
      </c>
      <c r="P7" s="6" t="s">
        <v>98</v>
      </c>
      <c r="Q7" s="5" t="s">
        <v>99</v>
      </c>
      <c r="R7" s="7" t="n">
        <v>0.854</v>
      </c>
      <c r="S7" s="7" t="n">
        <v>0.86</v>
      </c>
      <c r="T7" s="7" t="n">
        <v>0.835</v>
      </c>
      <c r="U7" s="7"/>
      <c r="V7" s="5" t="s">
        <v>60</v>
      </c>
      <c r="W7" s="5" t="str">
        <f aca="false">IF(T7="","No value reported",IF(S7="","No numeric target",IF(V7="No","Not scored",IF(G7="Lower is better",IF(T7&lt;=S7,"Met","Not met"),IF(T7&gt;=S7,"Met","Not met")))))</f>
        <v>Not scored</v>
      </c>
      <c r="X7" s="5" t="s">
        <v>61</v>
      </c>
      <c r="Y7" s="5" t="s">
        <v>62</v>
      </c>
      <c r="Z7" s="6"/>
      <c r="AA7" s="5" t="s">
        <v>63</v>
      </c>
    </row>
    <row r="8" customFormat="false" ht="15" hidden="false" customHeight="false" outlineLevel="0" collapsed="false">
      <c r="A8" s="5" t="s">
        <v>45</v>
      </c>
      <c r="B8" s="5" t="n">
        <v>7</v>
      </c>
      <c r="C8" s="5" t="s">
        <v>100</v>
      </c>
      <c r="D8" s="5" t="s">
        <v>101</v>
      </c>
      <c r="E8" s="5" t="s">
        <v>48</v>
      </c>
      <c r="F8" s="5" t="s">
        <v>49</v>
      </c>
      <c r="G8" s="5" t="s">
        <v>50</v>
      </c>
      <c r="H8" s="6" t="s">
        <v>101</v>
      </c>
      <c r="I8" s="5" t="s">
        <v>102</v>
      </c>
      <c r="J8" s="5" t="s">
        <v>103</v>
      </c>
      <c r="K8" s="5" t="s">
        <v>104</v>
      </c>
      <c r="L8" s="5" t="s">
        <v>54</v>
      </c>
      <c r="M8" s="5" t="s">
        <v>55</v>
      </c>
      <c r="N8" s="5" t="s">
        <v>56</v>
      </c>
      <c r="O8" s="5" t="s">
        <v>57</v>
      </c>
      <c r="P8" s="6" t="s">
        <v>105</v>
      </c>
      <c r="Q8" s="5" t="s">
        <v>99</v>
      </c>
      <c r="R8" s="7" t="n">
        <v>0.625</v>
      </c>
      <c r="S8" s="7" t="n">
        <v>0.7</v>
      </c>
      <c r="T8" s="7" t="n">
        <v>0.57</v>
      </c>
      <c r="U8" s="7"/>
      <c r="V8" s="5" t="s">
        <v>60</v>
      </c>
      <c r="W8" s="5" t="str">
        <f aca="false">IF(T8="","No value reported",IF(S8="","No numeric target",IF(V8="No","Not scored",IF(G8="Lower is better",IF(T8&lt;=S8,"Met","Not met"),IF(T8&gt;=S8,"Met","Not met")))))</f>
        <v>Not scored</v>
      </c>
      <c r="X8" s="5" t="s">
        <v>61</v>
      </c>
      <c r="Y8" s="5" t="s">
        <v>62</v>
      </c>
      <c r="Z8" s="6"/>
      <c r="AA8" s="5" t="s">
        <v>63</v>
      </c>
    </row>
    <row r="9" customFormat="false" ht="15" hidden="false" customHeight="false" outlineLevel="0" collapsed="false">
      <c r="A9" s="5" t="s">
        <v>45</v>
      </c>
      <c r="B9" s="5" t="n">
        <v>8</v>
      </c>
      <c r="C9" s="5" t="s">
        <v>106</v>
      </c>
      <c r="D9" s="5" t="s">
        <v>107</v>
      </c>
      <c r="E9" s="5" t="s">
        <v>48</v>
      </c>
      <c r="F9" s="5" t="s">
        <v>49</v>
      </c>
      <c r="G9" s="5" t="s">
        <v>50</v>
      </c>
      <c r="H9" s="6" t="s">
        <v>107</v>
      </c>
      <c r="I9" s="5" t="s">
        <v>108</v>
      </c>
      <c r="J9" s="5" t="s">
        <v>109</v>
      </c>
      <c r="K9" s="5" t="s">
        <v>110</v>
      </c>
      <c r="L9" s="5" t="s">
        <v>54</v>
      </c>
      <c r="M9" s="5" t="s">
        <v>55</v>
      </c>
      <c r="N9" s="5" t="s">
        <v>56</v>
      </c>
      <c r="O9" s="5" t="s">
        <v>111</v>
      </c>
      <c r="P9" s="6" t="s">
        <v>112</v>
      </c>
      <c r="Q9" s="5" t="s">
        <v>99</v>
      </c>
      <c r="R9" s="7" t="n">
        <v>0.4466</v>
      </c>
      <c r="S9" s="7" t="n">
        <v>0.5</v>
      </c>
      <c r="T9" s="7" t="n">
        <v>0.4397</v>
      </c>
      <c r="U9" s="7"/>
      <c r="V9" s="5" t="s">
        <v>60</v>
      </c>
      <c r="W9" s="5" t="str">
        <f aca="false">IF(T9="","No value reported",IF(S9="","No numeric target",IF(V9="No","Not scored",IF(G9="Lower is better",IF(T9&lt;=S9,"Met","Not met"),IF(T9&gt;=S9,"Met","Not met")))))</f>
        <v>Not scored</v>
      </c>
      <c r="X9" s="5" t="s">
        <v>61</v>
      </c>
      <c r="Y9" s="5" t="s">
        <v>62</v>
      </c>
      <c r="Z9" s="6"/>
      <c r="AA9" s="5" t="s">
        <v>63</v>
      </c>
    </row>
    <row r="10" customFormat="false" ht="15" hidden="false" customHeight="false" outlineLevel="0" collapsed="false">
      <c r="A10" s="5" t="s">
        <v>45</v>
      </c>
      <c r="B10" s="5" t="n">
        <v>9</v>
      </c>
      <c r="C10" s="5" t="s">
        <v>113</v>
      </c>
      <c r="D10" s="5" t="s">
        <v>114</v>
      </c>
      <c r="E10" s="5" t="s">
        <v>48</v>
      </c>
      <c r="F10" s="5" t="s">
        <v>49</v>
      </c>
      <c r="G10" s="5" t="s">
        <v>50</v>
      </c>
      <c r="H10" s="6" t="s">
        <v>115</v>
      </c>
      <c r="I10" s="5" t="s">
        <v>116</v>
      </c>
      <c r="J10" s="5" t="s">
        <v>117</v>
      </c>
      <c r="K10" s="5" t="s">
        <v>118</v>
      </c>
      <c r="L10" s="5" t="s">
        <v>54</v>
      </c>
      <c r="M10" s="5" t="s">
        <v>55</v>
      </c>
      <c r="N10" s="5" t="s">
        <v>119</v>
      </c>
      <c r="O10" s="5" t="s">
        <v>57</v>
      </c>
      <c r="P10" s="6" t="s">
        <v>120</v>
      </c>
      <c r="Q10" s="5" t="s">
        <v>121</v>
      </c>
      <c r="R10" s="7" t="n">
        <v>0.881</v>
      </c>
      <c r="S10" s="7" t="n">
        <v>0.8636</v>
      </c>
      <c r="T10" s="7" t="n">
        <v>0.855</v>
      </c>
      <c r="U10" s="7"/>
      <c r="V10" s="5" t="s">
        <v>60</v>
      </c>
      <c r="W10" s="5" t="str">
        <f aca="false">IF(T10="","No value reported",IF(S10="","No numeric target",IF(V10="No","Not scored",IF(G10="Lower is better",IF(T10&lt;=S10,"Met","Not met"),IF(T10&gt;=S10,"Met","Not met")))))</f>
        <v>Not scored</v>
      </c>
      <c r="X10" s="5" t="s">
        <v>61</v>
      </c>
      <c r="Y10" s="5" t="s">
        <v>62</v>
      </c>
      <c r="Z10" s="6"/>
      <c r="AA10" s="5" t="s">
        <v>63</v>
      </c>
    </row>
    <row r="11" customFormat="false" ht="15" hidden="false" customHeight="false" outlineLevel="0" collapsed="false">
      <c r="A11" s="5" t="s">
        <v>45</v>
      </c>
      <c r="B11" s="5" t="n">
        <v>10</v>
      </c>
      <c r="C11" s="5" t="s">
        <v>122</v>
      </c>
      <c r="D11" s="5" t="s">
        <v>123</v>
      </c>
      <c r="E11" s="5" t="s">
        <v>48</v>
      </c>
      <c r="F11" s="5" t="s">
        <v>49</v>
      </c>
      <c r="G11" s="5" t="s">
        <v>50</v>
      </c>
      <c r="H11" s="6" t="s">
        <v>124</v>
      </c>
      <c r="I11" s="5" t="s">
        <v>125</v>
      </c>
      <c r="J11" s="5" t="s">
        <v>126</v>
      </c>
      <c r="K11" s="5" t="s">
        <v>127</v>
      </c>
      <c r="L11" s="5" t="s">
        <v>54</v>
      </c>
      <c r="M11" s="5" t="s">
        <v>55</v>
      </c>
      <c r="N11" s="5" t="s">
        <v>128</v>
      </c>
      <c r="O11" s="5" t="s">
        <v>129</v>
      </c>
      <c r="P11" s="6" t="s">
        <v>130</v>
      </c>
      <c r="Q11" s="5" t="s">
        <v>131</v>
      </c>
      <c r="R11" s="7" t="n">
        <v>0.9957</v>
      </c>
      <c r="S11" s="7" t="n">
        <v>0.9968</v>
      </c>
      <c r="T11" s="7" t="n">
        <v>0.995</v>
      </c>
      <c r="U11" s="7"/>
      <c r="V11" s="5" t="s">
        <v>60</v>
      </c>
      <c r="W11" s="5" t="str">
        <f aca="false">IF(T11="","No value reported",IF(S11="","No numeric target",IF(V11="No","Not scored",IF(G11="Lower is better",IF(T11&lt;=S11,"Met","Not met"),IF(T11&gt;=S11,"Met","Not met")))))</f>
        <v>Not scored</v>
      </c>
      <c r="X11" s="5" t="s">
        <v>61</v>
      </c>
      <c r="Y11" s="5" t="s">
        <v>62</v>
      </c>
      <c r="Z11" s="6"/>
      <c r="AA11" s="5" t="s">
        <v>63</v>
      </c>
    </row>
    <row r="12" customFormat="false" ht="15" hidden="false" customHeight="false" outlineLevel="0" collapsed="false">
      <c r="A12" s="5" t="s">
        <v>45</v>
      </c>
      <c r="B12" s="5" t="n">
        <v>11</v>
      </c>
      <c r="C12" s="5" t="s">
        <v>132</v>
      </c>
      <c r="D12" s="5" t="s">
        <v>133</v>
      </c>
      <c r="E12" s="5" t="s">
        <v>48</v>
      </c>
      <c r="F12" s="5" t="s">
        <v>49</v>
      </c>
      <c r="G12" s="5" t="s">
        <v>50</v>
      </c>
      <c r="H12" s="6" t="s">
        <v>134</v>
      </c>
      <c r="I12" s="5" t="s">
        <v>135</v>
      </c>
      <c r="J12" s="5" t="s">
        <v>136</v>
      </c>
      <c r="K12" s="5" t="s">
        <v>137</v>
      </c>
      <c r="L12" s="5" t="s">
        <v>54</v>
      </c>
      <c r="M12" s="5" t="s">
        <v>55</v>
      </c>
      <c r="N12" s="5" t="s">
        <v>56</v>
      </c>
      <c r="O12" s="5" t="s">
        <v>57</v>
      </c>
      <c r="P12" s="6" t="s">
        <v>138</v>
      </c>
      <c r="Q12" s="5" t="s">
        <v>139</v>
      </c>
      <c r="R12" s="7" t="n">
        <v>0.798</v>
      </c>
      <c r="S12" s="7" t="n">
        <v>0.8363</v>
      </c>
      <c r="T12" s="7" t="n">
        <v>0.828</v>
      </c>
      <c r="U12" s="7"/>
      <c r="V12" s="5" t="s">
        <v>60</v>
      </c>
      <c r="W12" s="5" t="str">
        <f aca="false">IF(T12="","No value reported",IF(S12="","No numeric target",IF(V12="No","Not scored",IF(G12="Lower is better",IF(T12&lt;=S12,"Met","Not met"),IF(T12&gt;=S12,"Met","Not met")))))</f>
        <v>Not scored</v>
      </c>
      <c r="X12" s="5" t="s">
        <v>61</v>
      </c>
      <c r="Y12" s="5" t="s">
        <v>62</v>
      </c>
      <c r="Z12" s="6"/>
      <c r="AA12" s="5" t="s">
        <v>63</v>
      </c>
    </row>
    <row r="13" customFormat="false" ht="15" hidden="false" customHeight="false" outlineLevel="0" collapsed="false">
      <c r="A13" s="5" t="s">
        <v>45</v>
      </c>
      <c r="B13" s="5" t="n">
        <v>12</v>
      </c>
      <c r="C13" s="5" t="s">
        <v>140</v>
      </c>
      <c r="D13" s="5" t="s">
        <v>141</v>
      </c>
      <c r="E13" s="5" t="s">
        <v>48</v>
      </c>
      <c r="F13" s="5" t="s">
        <v>49</v>
      </c>
      <c r="G13" s="5" t="s">
        <v>50</v>
      </c>
      <c r="H13" s="6" t="s">
        <v>142</v>
      </c>
      <c r="I13" s="5" t="s">
        <v>143</v>
      </c>
      <c r="J13" s="5" t="s">
        <v>144</v>
      </c>
      <c r="K13" s="5" t="s">
        <v>145</v>
      </c>
      <c r="L13" s="5" t="s">
        <v>54</v>
      </c>
      <c r="M13" s="5" t="s">
        <v>55</v>
      </c>
      <c r="N13" s="5" t="s">
        <v>56</v>
      </c>
      <c r="O13" s="5" t="s">
        <v>57</v>
      </c>
      <c r="P13" s="6" t="s">
        <v>146</v>
      </c>
      <c r="Q13" s="5" t="s">
        <v>139</v>
      </c>
      <c r="R13" s="7" t="n">
        <v>0.935</v>
      </c>
      <c r="S13" s="7" t="n">
        <v>0.9504</v>
      </c>
      <c r="T13" s="7" t="n">
        <v>0.941</v>
      </c>
      <c r="U13" s="7"/>
      <c r="V13" s="5" t="s">
        <v>60</v>
      </c>
      <c r="W13" s="5" t="str">
        <f aca="false">IF(T13="","No value reported",IF(S13="","No numeric target",IF(V13="No","Not scored",IF(G13="Lower is better",IF(T13&lt;=S13,"Met","Not met"),IF(T13&gt;=S13,"Met","Not met")))))</f>
        <v>Not scored</v>
      </c>
      <c r="X13" s="5" t="s">
        <v>61</v>
      </c>
      <c r="Y13" s="5" t="s">
        <v>62</v>
      </c>
      <c r="Z13" s="6"/>
      <c r="AA13" s="5" t="s">
        <v>63</v>
      </c>
    </row>
    <row r="14" customFormat="false" ht="15" hidden="false" customHeight="false" outlineLevel="0" collapsed="false">
      <c r="A14" s="5" t="s">
        <v>45</v>
      </c>
      <c r="B14" s="5" t="n">
        <v>13</v>
      </c>
      <c r="C14" s="5" t="s">
        <v>147</v>
      </c>
      <c r="D14" s="5" t="s">
        <v>148</v>
      </c>
      <c r="E14" s="5" t="s">
        <v>48</v>
      </c>
      <c r="F14" s="5" t="s">
        <v>49</v>
      </c>
      <c r="G14" s="5" t="s">
        <v>50</v>
      </c>
      <c r="H14" s="6" t="s">
        <v>149</v>
      </c>
      <c r="I14" s="5" t="s">
        <v>150</v>
      </c>
      <c r="J14" s="5" t="s">
        <v>151</v>
      </c>
      <c r="K14" s="5" t="s">
        <v>152</v>
      </c>
      <c r="L14" s="5" t="s">
        <v>54</v>
      </c>
      <c r="M14" s="5" t="s">
        <v>55</v>
      </c>
      <c r="N14" s="5" t="s">
        <v>56</v>
      </c>
      <c r="O14" s="5" t="s">
        <v>57</v>
      </c>
      <c r="P14" s="6" t="s">
        <v>153</v>
      </c>
      <c r="Q14" s="5" t="s">
        <v>154</v>
      </c>
      <c r="R14" s="7" t="n">
        <v>0.298</v>
      </c>
      <c r="S14" s="7" t="n">
        <v>0.366</v>
      </c>
      <c r="T14" s="7" t="n">
        <v>0.343</v>
      </c>
      <c r="U14" s="7"/>
      <c r="V14" s="5" t="s">
        <v>60</v>
      </c>
      <c r="W14" s="5" t="str">
        <f aca="false">IF(T14="","No value reported",IF(S14="","No numeric target",IF(V14="No","Not scored",IF(G14="Lower is better",IF(T14&lt;=S14,"Met","Not met"),IF(T14&gt;=S14,"Met","Not met")))))</f>
        <v>Not scored</v>
      </c>
      <c r="X14" s="5" t="s">
        <v>61</v>
      </c>
      <c r="Y14" s="5" t="s">
        <v>62</v>
      </c>
      <c r="Z14" s="6"/>
      <c r="AA14" s="5" t="s">
        <v>63</v>
      </c>
    </row>
    <row r="15" customFormat="false" ht="15" hidden="false" customHeight="false" outlineLevel="0" collapsed="false">
      <c r="A15" s="5" t="s">
        <v>45</v>
      </c>
      <c r="B15" s="5" t="n">
        <v>14</v>
      </c>
      <c r="C15" s="5" t="s">
        <v>155</v>
      </c>
      <c r="D15" s="5" t="s">
        <v>156</v>
      </c>
      <c r="E15" s="5" t="s">
        <v>157</v>
      </c>
      <c r="F15" s="5" t="s">
        <v>49</v>
      </c>
      <c r="G15" s="5" t="s">
        <v>50</v>
      </c>
      <c r="H15" s="6" t="s">
        <v>156</v>
      </c>
      <c r="I15" s="5" t="s">
        <v>158</v>
      </c>
      <c r="J15" s="5" t="s">
        <v>52</v>
      </c>
      <c r="K15" s="5" t="s">
        <v>159</v>
      </c>
      <c r="L15" s="5" t="s">
        <v>54</v>
      </c>
      <c r="M15" s="5" t="s">
        <v>55</v>
      </c>
      <c r="N15" s="5" t="s">
        <v>56</v>
      </c>
      <c r="O15" s="5" t="s">
        <v>57</v>
      </c>
      <c r="P15" s="6" t="s">
        <v>160</v>
      </c>
      <c r="Q15" s="5" t="s">
        <v>161</v>
      </c>
      <c r="R15" s="7" t="n">
        <v>0.92</v>
      </c>
      <c r="S15" s="7" t="n">
        <v>1</v>
      </c>
      <c r="T15" s="7" t="n">
        <v>0.892</v>
      </c>
      <c r="U15" s="7"/>
      <c r="V15" s="5" t="s">
        <v>60</v>
      </c>
      <c r="W15" s="5" t="str">
        <f aca="false">IF(T15="","No value reported",IF(S15="","No numeric target",IF(V15="No","Not scored",IF(G15="Lower is better",IF(T15&lt;=S15,"Met","Not met"),IF(T15&gt;=S15,"Met","Not met")))))</f>
        <v>Not scored</v>
      </c>
      <c r="X15" s="5" t="s">
        <v>61</v>
      </c>
      <c r="Y15" s="5" t="s">
        <v>62</v>
      </c>
      <c r="Z15" s="6"/>
      <c r="AA15" s="5" t="s">
        <v>63</v>
      </c>
    </row>
    <row r="16" customFormat="false" ht="15" hidden="false" customHeight="false" outlineLevel="0" collapsed="false">
      <c r="A16" s="5" t="s">
        <v>45</v>
      </c>
      <c r="B16" s="5" t="n">
        <v>15</v>
      </c>
      <c r="C16" s="5" t="s">
        <v>162</v>
      </c>
      <c r="D16" s="5" t="s">
        <v>163</v>
      </c>
      <c r="E16" s="5" t="s">
        <v>157</v>
      </c>
      <c r="F16" s="5" t="s">
        <v>49</v>
      </c>
      <c r="G16" s="5" t="s">
        <v>50</v>
      </c>
      <c r="H16" s="6" t="s">
        <v>164</v>
      </c>
      <c r="I16" s="5" t="s">
        <v>165</v>
      </c>
      <c r="J16" s="5" t="s">
        <v>52</v>
      </c>
      <c r="K16" s="5" t="s">
        <v>166</v>
      </c>
      <c r="L16" s="5" t="s">
        <v>54</v>
      </c>
      <c r="M16" s="5" t="s">
        <v>55</v>
      </c>
      <c r="N16" s="5" t="s">
        <v>56</v>
      </c>
      <c r="O16" s="5" t="s">
        <v>57</v>
      </c>
      <c r="P16" s="6" t="s">
        <v>167</v>
      </c>
      <c r="Q16" s="5" t="s">
        <v>161</v>
      </c>
      <c r="R16" s="7" t="n">
        <v>0.85</v>
      </c>
      <c r="S16" s="7" t="n">
        <v>1</v>
      </c>
      <c r="T16" s="7" t="n">
        <v>0.78</v>
      </c>
      <c r="U16" s="7"/>
      <c r="V16" s="5" t="s">
        <v>60</v>
      </c>
      <c r="W16" s="5" t="str">
        <f aca="false">IF(T16="","No value reported",IF(S16="","No numeric target",IF(V16="No","Not scored",IF(G16="Lower is better",IF(T16&lt;=S16,"Met","Not met"),IF(T16&gt;=S16,"Met","Not met")))))</f>
        <v>Not scored</v>
      </c>
      <c r="X16" s="5" t="s">
        <v>61</v>
      </c>
      <c r="Y16" s="5" t="s">
        <v>62</v>
      </c>
      <c r="Z16" s="6"/>
      <c r="AA16" s="5" t="s">
        <v>63</v>
      </c>
    </row>
    <row r="17" customFormat="false" ht="15" hidden="false" customHeight="false" outlineLevel="0" collapsed="false">
      <c r="A17" s="5" t="s">
        <v>45</v>
      </c>
      <c r="B17" s="5" t="n">
        <v>16</v>
      </c>
      <c r="C17" s="5" t="s">
        <v>168</v>
      </c>
      <c r="D17" s="5" t="s">
        <v>169</v>
      </c>
      <c r="E17" s="5" t="s">
        <v>157</v>
      </c>
      <c r="F17" s="5" t="s">
        <v>49</v>
      </c>
      <c r="G17" s="5" t="s">
        <v>50</v>
      </c>
      <c r="H17" s="6" t="s">
        <v>170</v>
      </c>
      <c r="I17" s="5" t="s">
        <v>171</v>
      </c>
      <c r="J17" s="5" t="s">
        <v>72</v>
      </c>
      <c r="K17" s="5" t="s">
        <v>172</v>
      </c>
      <c r="L17" s="5" t="s">
        <v>54</v>
      </c>
      <c r="M17" s="5" t="s">
        <v>55</v>
      </c>
      <c r="N17" s="5" t="s">
        <v>56</v>
      </c>
      <c r="O17" s="5" t="s">
        <v>57</v>
      </c>
      <c r="P17" s="6" t="s">
        <v>173</v>
      </c>
      <c r="Q17" s="5" t="s">
        <v>161</v>
      </c>
      <c r="R17" s="7" t="n">
        <v>0.9505</v>
      </c>
      <c r="S17" s="7" t="n">
        <v>0.95</v>
      </c>
      <c r="T17" s="7" t="n">
        <v>0.8714</v>
      </c>
      <c r="U17" s="7"/>
      <c r="V17" s="5" t="s">
        <v>60</v>
      </c>
      <c r="W17" s="5" t="str">
        <f aca="false">IF(T17="","No value reported",IF(S17="","No numeric target",IF(V17="No","Not scored",IF(G17="Lower is better",IF(T17&lt;=S17,"Met","Not met"),IF(T17&gt;=S17,"Met","Not met")))))</f>
        <v>Not scored</v>
      </c>
      <c r="X17" s="5" t="s">
        <v>61</v>
      </c>
      <c r="Y17" s="5" t="s">
        <v>62</v>
      </c>
      <c r="Z17" s="6" t="s">
        <v>174</v>
      </c>
      <c r="AA17" s="5" t="s">
        <v>63</v>
      </c>
    </row>
    <row r="18" customFormat="false" ht="15" hidden="false" customHeight="false" outlineLevel="0" collapsed="false">
      <c r="A18" s="5" t="s">
        <v>45</v>
      </c>
      <c r="B18" s="5" t="n">
        <v>17</v>
      </c>
      <c r="C18" s="5" t="s">
        <v>175</v>
      </c>
      <c r="D18" s="5" t="s">
        <v>176</v>
      </c>
      <c r="E18" s="5" t="s">
        <v>177</v>
      </c>
      <c r="F18" s="5" t="s">
        <v>178</v>
      </c>
      <c r="G18" s="5" t="s">
        <v>179</v>
      </c>
      <c r="H18" s="6" t="s">
        <v>180</v>
      </c>
      <c r="I18" s="5" t="s">
        <v>181</v>
      </c>
      <c r="J18" s="5" t="s">
        <v>182</v>
      </c>
      <c r="K18" s="5" t="s">
        <v>183</v>
      </c>
      <c r="L18" s="5" t="s">
        <v>54</v>
      </c>
      <c r="M18" s="5" t="s">
        <v>55</v>
      </c>
      <c r="N18" s="5" t="s">
        <v>184</v>
      </c>
      <c r="O18" s="5" t="s">
        <v>57</v>
      </c>
      <c r="P18" s="6" t="s">
        <v>185</v>
      </c>
      <c r="Q18" s="5" t="s">
        <v>186</v>
      </c>
      <c r="R18" s="8" t="n">
        <v>26.3</v>
      </c>
      <c r="S18" s="8" t="n">
        <v>15</v>
      </c>
      <c r="T18" s="8" t="n">
        <v>19.75</v>
      </c>
      <c r="U18" s="8"/>
      <c r="V18" s="5" t="s">
        <v>60</v>
      </c>
      <c r="W18" s="5" t="str">
        <f aca="false">IF(T18="","No value reported",IF(S18="","No numeric target",IF(V18="No","Not scored",IF(G18="Lower is better",IF(T18&lt;=S18,"Met","Not met"),IF(T18&gt;=S18,"Met","Not met")))))</f>
        <v>Not scored</v>
      </c>
      <c r="X18" s="5" t="s">
        <v>61</v>
      </c>
      <c r="Y18" s="5" t="s">
        <v>62</v>
      </c>
      <c r="Z18" s="6" t="s">
        <v>187</v>
      </c>
      <c r="AA18" s="5" t="s">
        <v>63</v>
      </c>
    </row>
    <row r="19" customFormat="false" ht="15" hidden="false" customHeight="false" outlineLevel="0" collapsed="false">
      <c r="A19" s="5" t="s">
        <v>45</v>
      </c>
      <c r="B19" s="5" t="n">
        <v>18</v>
      </c>
      <c r="C19" s="5" t="s">
        <v>188</v>
      </c>
      <c r="D19" s="5" t="s">
        <v>189</v>
      </c>
      <c r="E19" s="5" t="s">
        <v>177</v>
      </c>
      <c r="F19" s="5" t="s">
        <v>190</v>
      </c>
      <c r="G19" s="5" t="s">
        <v>50</v>
      </c>
      <c r="H19" s="6" t="s">
        <v>189</v>
      </c>
      <c r="I19" s="5" t="s">
        <v>191</v>
      </c>
      <c r="J19" s="5" t="s">
        <v>192</v>
      </c>
      <c r="K19" s="5" t="s">
        <v>191</v>
      </c>
      <c r="L19" s="5" t="s">
        <v>54</v>
      </c>
      <c r="M19" s="5" t="s">
        <v>55</v>
      </c>
      <c r="N19" s="5" t="s">
        <v>193</v>
      </c>
      <c r="O19" s="5" t="s">
        <v>57</v>
      </c>
      <c r="P19" s="6" t="s">
        <v>194</v>
      </c>
      <c r="Q19" s="5" t="s">
        <v>195</v>
      </c>
      <c r="R19" s="9"/>
      <c r="S19" s="9" t="n">
        <v>350</v>
      </c>
      <c r="T19" s="9"/>
      <c r="U19" s="9"/>
      <c r="V19" s="5" t="s">
        <v>60</v>
      </c>
      <c r="W19" s="5" t="str">
        <f aca="false">IF(T19="","No value reported",IF(S19="","No numeric target",IF(V19="No","Not scored",IF(G19="Lower is better",IF(T19&lt;=S19,"Met","Not met"),IF(T19&gt;=S19,"Met","Not met")))))</f>
        <v>No value reported</v>
      </c>
      <c r="X19" s="5" t="s">
        <v>61</v>
      </c>
      <c r="Y19" s="5" t="s">
        <v>62</v>
      </c>
      <c r="Z19" s="6"/>
      <c r="AA19" s="5" t="s">
        <v>63</v>
      </c>
    </row>
    <row r="20" customFormat="false" ht="15" hidden="false" customHeight="false" outlineLevel="0" collapsed="false">
      <c r="A20" s="5" t="s">
        <v>45</v>
      </c>
      <c r="B20" s="5" t="n">
        <v>19</v>
      </c>
      <c r="C20" s="5" t="s">
        <v>196</v>
      </c>
      <c r="D20" s="5" t="s">
        <v>197</v>
      </c>
      <c r="E20" s="5" t="s">
        <v>177</v>
      </c>
      <c r="F20" s="5" t="s">
        <v>49</v>
      </c>
      <c r="G20" s="5" t="s">
        <v>50</v>
      </c>
      <c r="H20" s="6" t="s">
        <v>198</v>
      </c>
      <c r="I20" s="5" t="s">
        <v>199</v>
      </c>
      <c r="J20" s="5" t="s">
        <v>66</v>
      </c>
      <c r="K20" s="5" t="s">
        <v>200</v>
      </c>
      <c r="L20" s="5" t="s">
        <v>54</v>
      </c>
      <c r="M20" s="5" t="s">
        <v>201</v>
      </c>
      <c r="N20" s="5" t="s">
        <v>202</v>
      </c>
      <c r="O20" s="5" t="s">
        <v>203</v>
      </c>
      <c r="P20" s="6" t="s">
        <v>204</v>
      </c>
      <c r="Q20" s="5" t="s">
        <v>205</v>
      </c>
      <c r="R20" s="7" t="n">
        <v>0.9841</v>
      </c>
      <c r="S20" s="7" t="n">
        <v>0.985</v>
      </c>
      <c r="T20" s="7" t="n">
        <v>0.9825</v>
      </c>
      <c r="U20" s="7"/>
      <c r="V20" s="5" t="s">
        <v>60</v>
      </c>
      <c r="W20" s="5" t="str">
        <f aca="false">IF(T20="","No value reported",IF(S20="","No numeric target",IF(V20="No","Not scored",IF(G20="Lower is better",IF(T20&lt;=S20,"Met","Not met"),IF(T20&gt;=S20,"Met","Not met")))))</f>
        <v>Not scored</v>
      </c>
      <c r="X20" s="5" t="s">
        <v>61</v>
      </c>
      <c r="Y20" s="5" t="s">
        <v>62</v>
      </c>
      <c r="Z20" s="6"/>
      <c r="AA20" s="5" t="s">
        <v>63</v>
      </c>
    </row>
    <row r="21" customFormat="false" ht="15" hidden="false" customHeight="false" outlineLevel="0" collapsed="false">
      <c r="A21" s="5" t="s">
        <v>45</v>
      </c>
      <c r="B21" s="5" t="n">
        <v>20</v>
      </c>
      <c r="C21" s="5" t="s">
        <v>206</v>
      </c>
      <c r="D21" s="5" t="s">
        <v>207</v>
      </c>
      <c r="E21" s="5" t="s">
        <v>177</v>
      </c>
      <c r="F21" s="5" t="s">
        <v>49</v>
      </c>
      <c r="G21" s="5" t="s">
        <v>50</v>
      </c>
      <c r="H21" s="6" t="s">
        <v>208</v>
      </c>
      <c r="I21" s="5" t="s">
        <v>209</v>
      </c>
      <c r="J21" s="5" t="s">
        <v>210</v>
      </c>
      <c r="K21" s="5" t="s">
        <v>211</v>
      </c>
      <c r="L21" s="5" t="s">
        <v>54</v>
      </c>
      <c r="M21" s="5" t="s">
        <v>55</v>
      </c>
      <c r="N21" s="5" t="s">
        <v>212</v>
      </c>
      <c r="O21" s="5" t="s">
        <v>57</v>
      </c>
      <c r="P21" s="6" t="s">
        <v>213</v>
      </c>
      <c r="Q21" s="5" t="s">
        <v>214</v>
      </c>
      <c r="R21" s="7" t="n">
        <v>0.8536</v>
      </c>
      <c r="S21" s="7" t="n">
        <v>0.97</v>
      </c>
      <c r="T21" s="7" t="n">
        <v>0.9522</v>
      </c>
      <c r="U21" s="7"/>
      <c r="V21" s="5" t="s">
        <v>60</v>
      </c>
      <c r="W21" s="5" t="str">
        <f aca="false">IF(T21="","No value reported",IF(S21="","No numeric target",IF(V21="No","Not scored",IF(G21="Lower is better",IF(T21&lt;=S21,"Met","Not met"),IF(T21&gt;=S21,"Met","Not met")))))</f>
        <v>Not scored</v>
      </c>
      <c r="X21" s="5" t="s">
        <v>61</v>
      </c>
      <c r="Y21" s="5" t="s">
        <v>62</v>
      </c>
      <c r="Z21" s="6"/>
      <c r="AA21" s="5" t="s">
        <v>63</v>
      </c>
    </row>
    <row r="22" customFormat="false" ht="15" hidden="false" customHeight="false" outlineLevel="0" collapsed="false">
      <c r="A22" s="5" t="s">
        <v>45</v>
      </c>
      <c r="B22" s="5" t="n">
        <v>21</v>
      </c>
      <c r="C22" s="5" t="s">
        <v>215</v>
      </c>
      <c r="D22" s="5" t="s">
        <v>216</v>
      </c>
      <c r="E22" s="5" t="s">
        <v>217</v>
      </c>
      <c r="F22" s="5" t="s">
        <v>190</v>
      </c>
      <c r="G22" s="5" t="s">
        <v>50</v>
      </c>
      <c r="H22" s="6" t="s">
        <v>218</v>
      </c>
      <c r="I22" s="5" t="s">
        <v>219</v>
      </c>
      <c r="J22" s="5" t="s">
        <v>220</v>
      </c>
      <c r="K22" s="5" t="s">
        <v>221</v>
      </c>
      <c r="L22" s="5" t="s">
        <v>54</v>
      </c>
      <c r="M22" s="5" t="s">
        <v>55</v>
      </c>
      <c r="N22" s="5" t="s">
        <v>222</v>
      </c>
      <c r="O22" s="5" t="s">
        <v>223</v>
      </c>
      <c r="P22" s="6" t="s">
        <v>224</v>
      </c>
      <c r="Q22" s="5" t="s">
        <v>225</v>
      </c>
      <c r="R22" s="9" t="n">
        <v>28523</v>
      </c>
      <c r="S22" s="9" t="n">
        <v>27124</v>
      </c>
      <c r="T22" s="9" t="n">
        <v>25832</v>
      </c>
      <c r="U22" s="9"/>
      <c r="V22" s="5" t="s">
        <v>60</v>
      </c>
      <c r="W22" s="5" t="str">
        <f aca="false">IF(T22="","No value reported",IF(S22="","No numeric target",IF(V22="No","Not scored",IF(G22="Lower is better",IF(T22&lt;=S22,"Met","Not met"),IF(T22&gt;=S22,"Met","Not met")))))</f>
        <v>Not scored</v>
      </c>
      <c r="X22" s="5" t="s">
        <v>61</v>
      </c>
      <c r="Y22" s="5" t="s">
        <v>62</v>
      </c>
      <c r="Z22" s="6"/>
      <c r="AA22" s="5" t="s">
        <v>63</v>
      </c>
    </row>
    <row r="23" customFormat="false" ht="15" hidden="false" customHeight="false" outlineLevel="0" collapsed="false">
      <c r="A23" s="5" t="s">
        <v>45</v>
      </c>
      <c r="B23" s="5" t="n">
        <v>22</v>
      </c>
      <c r="C23" s="5" t="s">
        <v>226</v>
      </c>
      <c r="D23" s="5" t="s">
        <v>227</v>
      </c>
      <c r="E23" s="5" t="s">
        <v>217</v>
      </c>
      <c r="F23" s="5" t="s">
        <v>190</v>
      </c>
      <c r="G23" s="5" t="s">
        <v>50</v>
      </c>
      <c r="H23" s="6" t="s">
        <v>228</v>
      </c>
      <c r="I23" s="5" t="s">
        <v>229</v>
      </c>
      <c r="J23" s="5" t="s">
        <v>230</v>
      </c>
      <c r="K23" s="5" t="s">
        <v>231</v>
      </c>
      <c r="L23" s="5" t="s">
        <v>54</v>
      </c>
      <c r="M23" s="5" t="s">
        <v>55</v>
      </c>
      <c r="N23" s="5" t="s">
        <v>232</v>
      </c>
      <c r="O23" s="5" t="s">
        <v>57</v>
      </c>
      <c r="P23" s="6" t="s">
        <v>233</v>
      </c>
      <c r="Q23" s="5" t="s">
        <v>234</v>
      </c>
      <c r="R23" s="9" t="n">
        <v>4449</v>
      </c>
      <c r="S23" s="9" t="n">
        <v>4569</v>
      </c>
      <c r="T23" s="9" t="n">
        <v>4351</v>
      </c>
      <c r="U23" s="9"/>
      <c r="V23" s="5" t="s">
        <v>60</v>
      </c>
      <c r="W23" s="5" t="str">
        <f aca="false">IF(T23="","No value reported",IF(S23="","No numeric target",IF(V23="No","Not scored",IF(G23="Lower is better",IF(T23&lt;=S23,"Met","Not met"),IF(T23&gt;=S23,"Met","Not met")))))</f>
        <v>Not scored</v>
      </c>
      <c r="X23" s="5" t="s">
        <v>61</v>
      </c>
      <c r="Y23" s="5" t="s">
        <v>62</v>
      </c>
      <c r="Z23" s="6"/>
      <c r="AA23" s="5" t="s">
        <v>63</v>
      </c>
    </row>
    <row r="24" customFormat="false" ht="15" hidden="false" customHeight="false" outlineLevel="0" collapsed="false">
      <c r="A24" s="5" t="s">
        <v>45</v>
      </c>
      <c r="B24" s="5" t="n">
        <v>23</v>
      </c>
      <c r="C24" s="5" t="s">
        <v>235</v>
      </c>
      <c r="D24" s="5" t="s">
        <v>236</v>
      </c>
      <c r="E24" s="5" t="s">
        <v>217</v>
      </c>
      <c r="F24" s="5" t="s">
        <v>190</v>
      </c>
      <c r="G24" s="5" t="s">
        <v>50</v>
      </c>
      <c r="H24" s="6" t="s">
        <v>237</v>
      </c>
      <c r="I24" s="5" t="s">
        <v>191</v>
      </c>
      <c r="J24" s="5" t="s">
        <v>52</v>
      </c>
      <c r="K24" s="5" t="s">
        <v>191</v>
      </c>
      <c r="L24" s="5" t="s">
        <v>54</v>
      </c>
      <c r="M24" s="5" t="s">
        <v>55</v>
      </c>
      <c r="N24" s="5" t="s">
        <v>238</v>
      </c>
      <c r="O24" s="5" t="s">
        <v>57</v>
      </c>
      <c r="P24" s="6" t="s">
        <v>239</v>
      </c>
      <c r="Q24" s="5" t="s">
        <v>234</v>
      </c>
      <c r="R24" s="9"/>
      <c r="S24" s="9" t="n">
        <v>100</v>
      </c>
      <c r="T24" s="9"/>
      <c r="U24" s="9"/>
      <c r="V24" s="5" t="s">
        <v>60</v>
      </c>
      <c r="W24" s="5" t="str">
        <f aca="false">IF(T24="","No value reported",IF(S24="","No numeric target",IF(V24="No","Not scored",IF(G24="Lower is better",IF(T24&lt;=S24,"Met","Not met"),IF(T24&gt;=S24,"Met","Not met")))))</f>
        <v>No value reported</v>
      </c>
      <c r="X24" s="5" t="s">
        <v>61</v>
      </c>
      <c r="Y24" s="5" t="s">
        <v>62</v>
      </c>
      <c r="Z24" s="6"/>
      <c r="AA24" s="5" t="s">
        <v>63</v>
      </c>
    </row>
    <row r="25" customFormat="false" ht="15" hidden="false" customHeight="false" outlineLevel="0" collapsed="false">
      <c r="A25" s="5" t="s">
        <v>45</v>
      </c>
      <c r="B25" s="5" t="n">
        <v>24</v>
      </c>
      <c r="C25" s="5" t="s">
        <v>240</v>
      </c>
      <c r="D25" s="5" t="s">
        <v>241</v>
      </c>
      <c r="E25" s="5" t="s">
        <v>242</v>
      </c>
      <c r="F25" s="5" t="s">
        <v>49</v>
      </c>
      <c r="G25" s="5" t="s">
        <v>50</v>
      </c>
      <c r="H25" s="6" t="s">
        <v>243</v>
      </c>
      <c r="I25" s="5" t="s">
        <v>244</v>
      </c>
      <c r="J25" s="5" t="s">
        <v>245</v>
      </c>
      <c r="K25" s="5" t="s">
        <v>246</v>
      </c>
      <c r="L25" s="5" t="s">
        <v>54</v>
      </c>
      <c r="M25" s="5" t="s">
        <v>55</v>
      </c>
      <c r="N25" s="5" t="s">
        <v>247</v>
      </c>
      <c r="O25" s="5" t="s">
        <v>57</v>
      </c>
      <c r="P25" s="6" t="s">
        <v>248</v>
      </c>
      <c r="Q25" s="5" t="s">
        <v>249</v>
      </c>
      <c r="R25" s="7" t="n">
        <v>0.7046</v>
      </c>
      <c r="S25" s="7" t="n">
        <v>0.8</v>
      </c>
      <c r="T25" s="7" t="n">
        <v>0.7415</v>
      </c>
      <c r="U25" s="7"/>
      <c r="V25" s="5" t="s">
        <v>60</v>
      </c>
      <c r="W25" s="5" t="str">
        <f aca="false">IF(T25="","No value reported",IF(S25="","No numeric target",IF(V25="No","Not scored",IF(G25="Lower is better",IF(T25&lt;=S25,"Met","Not met"),IF(T25&gt;=S25,"Met","Not met")))))</f>
        <v>Not scored</v>
      </c>
      <c r="X25" s="5" t="s">
        <v>61</v>
      </c>
      <c r="Y25" s="5" t="s">
        <v>62</v>
      </c>
      <c r="Z25" s="6"/>
      <c r="AA25" s="5" t="s">
        <v>63</v>
      </c>
    </row>
    <row r="26" customFormat="false" ht="15" hidden="false" customHeight="false" outlineLevel="0" collapsed="false">
      <c r="A26" s="5" t="s">
        <v>45</v>
      </c>
      <c r="B26" s="5" t="n">
        <v>25</v>
      </c>
      <c r="C26" s="5" t="s">
        <v>250</v>
      </c>
      <c r="D26" s="5" t="s">
        <v>251</v>
      </c>
      <c r="E26" s="5" t="s">
        <v>242</v>
      </c>
      <c r="F26" s="5" t="s">
        <v>252</v>
      </c>
      <c r="G26" s="5" t="s">
        <v>50</v>
      </c>
      <c r="H26" s="6" t="s">
        <v>253</v>
      </c>
      <c r="I26" s="5" t="s">
        <v>254</v>
      </c>
      <c r="J26" s="5" t="s">
        <v>255</v>
      </c>
      <c r="K26" s="5" t="s">
        <v>256</v>
      </c>
      <c r="L26" s="5" t="s">
        <v>54</v>
      </c>
      <c r="M26" s="5" t="s">
        <v>55</v>
      </c>
      <c r="N26" s="5" t="s">
        <v>247</v>
      </c>
      <c r="O26" s="5" t="s">
        <v>57</v>
      </c>
      <c r="P26" s="6" t="s">
        <v>257</v>
      </c>
      <c r="Q26" s="5" t="s">
        <v>258</v>
      </c>
      <c r="R26" s="10" t="n">
        <v>250756629</v>
      </c>
      <c r="S26" s="10" t="n">
        <v>270640000</v>
      </c>
      <c r="T26" s="10" t="n">
        <v>262757047</v>
      </c>
      <c r="U26" s="10"/>
      <c r="V26" s="5" t="s">
        <v>60</v>
      </c>
      <c r="W26" s="5" t="str">
        <f aca="false">IF(T26="","No value reported",IF(S26="","No numeric target",IF(V26="No","Not scored",IF(G26="Lower is better",IF(T26&lt;=S26,"Met","Not met"),IF(T26&gt;=S26,"Met","Not met")))))</f>
        <v>Not scored</v>
      </c>
      <c r="X26" s="5" t="s">
        <v>61</v>
      </c>
      <c r="Y26" s="5" t="s">
        <v>62</v>
      </c>
      <c r="Z26" s="6"/>
      <c r="AA26" s="5" t="s">
        <v>63</v>
      </c>
    </row>
    <row r="27" customFormat="false" ht="15" hidden="false" customHeight="false" outlineLevel="0" collapsed="false">
      <c r="A27" s="5" t="s">
        <v>45</v>
      </c>
      <c r="B27" s="5" t="n">
        <v>26</v>
      </c>
      <c r="C27" s="5" t="s">
        <v>259</v>
      </c>
      <c r="D27" s="5" t="s">
        <v>260</v>
      </c>
      <c r="E27" s="5" t="s">
        <v>242</v>
      </c>
      <c r="F27" s="5" t="s">
        <v>49</v>
      </c>
      <c r="G27" s="5" t="s">
        <v>50</v>
      </c>
      <c r="H27" s="6" t="s">
        <v>261</v>
      </c>
      <c r="I27" s="5" t="s">
        <v>262</v>
      </c>
      <c r="J27" s="5" t="s">
        <v>104</v>
      </c>
      <c r="K27" s="5" t="s">
        <v>263</v>
      </c>
      <c r="L27" s="5" t="s">
        <v>54</v>
      </c>
      <c r="M27" s="5" t="s">
        <v>55</v>
      </c>
      <c r="N27" s="5" t="s">
        <v>247</v>
      </c>
      <c r="O27" s="5" t="s">
        <v>57</v>
      </c>
      <c r="P27" s="6" t="s">
        <v>264</v>
      </c>
      <c r="Q27" s="5" t="s">
        <v>258</v>
      </c>
      <c r="R27" s="7" t="n">
        <v>0.4965</v>
      </c>
      <c r="S27" s="7" t="n">
        <v>0.57</v>
      </c>
      <c r="T27" s="7" t="n">
        <v>0.5504</v>
      </c>
      <c r="U27" s="7"/>
      <c r="V27" s="5" t="s">
        <v>60</v>
      </c>
      <c r="W27" s="5" t="str">
        <f aca="false">IF(T27="","No value reported",IF(S27="","No numeric target",IF(V27="No","Not scored",IF(G27="Lower is better",IF(T27&lt;=S27,"Met","Not met"),IF(T27&gt;=S27,"Met","Not met")))))</f>
        <v>Not scored</v>
      </c>
      <c r="X27" s="5" t="s">
        <v>61</v>
      </c>
      <c r="Y27" s="5" t="s">
        <v>62</v>
      </c>
      <c r="Z27" s="6"/>
      <c r="AA27" s="5" t="s">
        <v>63</v>
      </c>
    </row>
    <row r="28" customFormat="false" ht="15" hidden="false" customHeight="false" outlineLevel="0" collapsed="false">
      <c r="A28" s="5" t="s">
        <v>45</v>
      </c>
      <c r="B28" s="5" t="n">
        <v>27</v>
      </c>
      <c r="C28" s="5" t="s">
        <v>265</v>
      </c>
      <c r="D28" s="5" t="s">
        <v>266</v>
      </c>
      <c r="E28" s="5" t="s">
        <v>242</v>
      </c>
      <c r="F28" s="5" t="s">
        <v>190</v>
      </c>
      <c r="G28" s="5" t="s">
        <v>50</v>
      </c>
      <c r="H28" s="6" t="s">
        <v>266</v>
      </c>
      <c r="I28" s="5" t="s">
        <v>267</v>
      </c>
      <c r="J28" s="5" t="s">
        <v>268</v>
      </c>
      <c r="K28" s="5" t="s">
        <v>269</v>
      </c>
      <c r="L28" s="5" t="s">
        <v>54</v>
      </c>
      <c r="M28" s="5" t="s">
        <v>55</v>
      </c>
      <c r="N28" s="5" t="s">
        <v>247</v>
      </c>
      <c r="O28" s="5" t="s">
        <v>57</v>
      </c>
      <c r="P28" s="6" t="s">
        <v>270</v>
      </c>
      <c r="Q28" s="5" t="s">
        <v>271</v>
      </c>
      <c r="R28" s="9" t="n">
        <v>3899</v>
      </c>
      <c r="S28" s="9" t="n">
        <v>9500</v>
      </c>
      <c r="T28" s="9" t="n">
        <v>8697</v>
      </c>
      <c r="U28" s="9"/>
      <c r="V28" s="5" t="s">
        <v>60</v>
      </c>
      <c r="W28" s="5" t="str">
        <f aca="false">IF(T28="","No value reported",IF(S28="","No numeric target",IF(V28="No","Not scored",IF(G28="Lower is better",IF(T28&lt;=S28,"Met","Not met"),IF(T28&gt;=S28,"Met","Not met")))))</f>
        <v>Not scored</v>
      </c>
      <c r="X28" s="5" t="s">
        <v>61</v>
      </c>
      <c r="Y28" s="5" t="s">
        <v>62</v>
      </c>
      <c r="Z28" s="6"/>
      <c r="AA28" s="5" t="s">
        <v>63</v>
      </c>
    </row>
    <row r="29" customFormat="false" ht="15" hidden="false" customHeight="false" outlineLevel="0" collapsed="false">
      <c r="A29" s="5" t="s">
        <v>45</v>
      </c>
      <c r="B29" s="5" t="n">
        <v>28</v>
      </c>
      <c r="C29" s="5" t="s">
        <v>272</v>
      </c>
      <c r="D29" s="5" t="s">
        <v>273</v>
      </c>
      <c r="E29" s="5" t="s">
        <v>242</v>
      </c>
      <c r="F29" s="5" t="s">
        <v>252</v>
      </c>
      <c r="G29" s="5" t="s">
        <v>50</v>
      </c>
      <c r="H29" s="6" t="s">
        <v>273</v>
      </c>
      <c r="I29" s="5" t="s">
        <v>274</v>
      </c>
      <c r="J29" s="5" t="s">
        <v>275</v>
      </c>
      <c r="K29" s="5" t="s">
        <v>276</v>
      </c>
      <c r="L29" s="5" t="s">
        <v>54</v>
      </c>
      <c r="M29" s="5" t="s">
        <v>55</v>
      </c>
      <c r="N29" s="5" t="s">
        <v>247</v>
      </c>
      <c r="O29" s="5" t="s">
        <v>57</v>
      </c>
      <c r="P29" s="6" t="s">
        <v>277</v>
      </c>
      <c r="Q29" s="5" t="s">
        <v>271</v>
      </c>
      <c r="R29" s="10" t="n">
        <v>163484.59</v>
      </c>
      <c r="S29" s="10" t="n">
        <v>148717.99</v>
      </c>
      <c r="T29" s="10" t="n">
        <v>141636.19</v>
      </c>
      <c r="U29" s="10"/>
      <c r="V29" s="5" t="s">
        <v>60</v>
      </c>
      <c r="W29" s="5" t="str">
        <f aca="false">IF(T29="","No value reported",IF(S29="","No numeric target",IF(V29="No","Not scored",IF(G29="Lower is better",IF(T29&lt;=S29,"Met","Not met"),IF(T29&gt;=S29,"Met","Not met")))))</f>
        <v>Not scored</v>
      </c>
      <c r="X29" s="5" t="s">
        <v>61</v>
      </c>
      <c r="Y29" s="5" t="s">
        <v>62</v>
      </c>
      <c r="Z29" s="6"/>
      <c r="AA29" s="5" t="s">
        <v>63</v>
      </c>
    </row>
    <row r="30" customFormat="false" ht="15" hidden="false" customHeight="false" outlineLevel="0" collapsed="false">
      <c r="A30" s="5" t="s">
        <v>45</v>
      </c>
      <c r="B30" s="5" t="n">
        <v>29</v>
      </c>
      <c r="C30" s="5" t="s">
        <v>278</v>
      </c>
      <c r="D30" s="5" t="s">
        <v>279</v>
      </c>
      <c r="E30" s="5" t="s">
        <v>242</v>
      </c>
      <c r="F30" s="5" t="s">
        <v>252</v>
      </c>
      <c r="G30" s="5" t="s">
        <v>50</v>
      </c>
      <c r="H30" s="6" t="s">
        <v>279</v>
      </c>
      <c r="I30" s="5" t="s">
        <v>280</v>
      </c>
      <c r="J30" s="5" t="s">
        <v>281</v>
      </c>
      <c r="K30" s="5" t="s">
        <v>282</v>
      </c>
      <c r="L30" s="5" t="s">
        <v>54</v>
      </c>
      <c r="M30" s="5" t="s">
        <v>55</v>
      </c>
      <c r="N30" s="5" t="s">
        <v>247</v>
      </c>
      <c r="O30" s="5" t="s">
        <v>57</v>
      </c>
      <c r="P30" s="6" t="s">
        <v>283</v>
      </c>
      <c r="Q30" s="5" t="s">
        <v>271</v>
      </c>
      <c r="R30" s="10" t="n">
        <v>543561.08</v>
      </c>
      <c r="S30" s="10" t="n">
        <v>700000</v>
      </c>
      <c r="T30" s="10" t="n">
        <v>615726.14</v>
      </c>
      <c r="U30" s="10"/>
      <c r="V30" s="5" t="s">
        <v>60</v>
      </c>
      <c r="W30" s="5" t="str">
        <f aca="false">IF(T30="","No value reported",IF(S30="","No numeric target",IF(V30="No","Not scored",IF(G30="Lower is better",IF(T30&lt;=S30,"Met","Not met"),IF(T30&gt;=S30,"Met","Not met")))))</f>
        <v>Not scored</v>
      </c>
      <c r="X30" s="5" t="s">
        <v>61</v>
      </c>
      <c r="Y30" s="5" t="s">
        <v>62</v>
      </c>
      <c r="Z30" s="6"/>
      <c r="AA30" s="5" t="s">
        <v>63</v>
      </c>
    </row>
    <row r="31" customFormat="false" ht="15" hidden="false" customHeight="false" outlineLevel="0" collapsed="false">
      <c r="A31" s="5" t="s">
        <v>45</v>
      </c>
      <c r="B31" s="5" t="n">
        <v>30</v>
      </c>
      <c r="C31" s="5" t="s">
        <v>284</v>
      </c>
      <c r="D31" s="5" t="s">
        <v>285</v>
      </c>
      <c r="E31" s="5" t="s">
        <v>242</v>
      </c>
      <c r="F31" s="5" t="s">
        <v>252</v>
      </c>
      <c r="G31" s="5" t="s">
        <v>50</v>
      </c>
      <c r="H31" s="6" t="s">
        <v>285</v>
      </c>
      <c r="I31" s="5" t="s">
        <v>286</v>
      </c>
      <c r="J31" s="5" t="s">
        <v>287</v>
      </c>
      <c r="K31" s="5" t="s">
        <v>288</v>
      </c>
      <c r="L31" s="5" t="s">
        <v>54</v>
      </c>
      <c r="M31" s="5" t="s">
        <v>55</v>
      </c>
      <c r="N31" s="5" t="s">
        <v>247</v>
      </c>
      <c r="O31" s="5" t="s">
        <v>57</v>
      </c>
      <c r="P31" s="6" t="s">
        <v>289</v>
      </c>
      <c r="Q31" s="5" t="s">
        <v>271</v>
      </c>
      <c r="R31" s="10" t="n">
        <v>148026628</v>
      </c>
      <c r="S31" s="10" t="n">
        <v>175205918</v>
      </c>
      <c r="T31" s="10" t="n">
        <v>161126468</v>
      </c>
      <c r="U31" s="10"/>
      <c r="V31" s="5" t="s">
        <v>60</v>
      </c>
      <c r="W31" s="5" t="str">
        <f aca="false">IF(T31="","No value reported",IF(S31="","No numeric target",IF(V31="No","Not scored",IF(G31="Lower is better",IF(T31&lt;=S31,"Met","Not met"),IF(T31&gt;=S31,"Met","Not met")))))</f>
        <v>Not scored</v>
      </c>
      <c r="X31" s="5" t="s">
        <v>61</v>
      </c>
      <c r="Y31" s="5" t="s">
        <v>62</v>
      </c>
      <c r="Z31" s="6"/>
      <c r="AA31" s="5" t="s">
        <v>63</v>
      </c>
    </row>
    <row r="32" customFormat="false" ht="15" hidden="false" customHeight="false" outlineLevel="0" collapsed="false">
      <c r="A32" s="5" t="s">
        <v>45</v>
      </c>
      <c r="B32" s="5" t="n">
        <v>31</v>
      </c>
      <c r="C32" s="5" t="s">
        <v>290</v>
      </c>
      <c r="D32" s="5" t="s">
        <v>291</v>
      </c>
      <c r="E32" s="5" t="s">
        <v>242</v>
      </c>
      <c r="F32" s="5" t="s">
        <v>190</v>
      </c>
      <c r="G32" s="5" t="s">
        <v>50</v>
      </c>
      <c r="H32" s="6" t="s">
        <v>292</v>
      </c>
      <c r="I32" s="5" t="s">
        <v>191</v>
      </c>
      <c r="J32" s="5" t="s">
        <v>293</v>
      </c>
      <c r="K32" s="5" t="s">
        <v>294</v>
      </c>
      <c r="L32" s="5" t="s">
        <v>54</v>
      </c>
      <c r="M32" s="5" t="s">
        <v>55</v>
      </c>
      <c r="N32" s="5" t="s">
        <v>247</v>
      </c>
      <c r="O32" s="5" t="s">
        <v>57</v>
      </c>
      <c r="P32" s="6" t="s">
        <v>295</v>
      </c>
      <c r="Q32" s="5" t="s">
        <v>296</v>
      </c>
      <c r="R32" s="9"/>
      <c r="S32" s="9" t="n">
        <v>500</v>
      </c>
      <c r="T32" s="9" t="n">
        <v>26</v>
      </c>
      <c r="U32" s="9"/>
      <c r="V32" s="5" t="s">
        <v>60</v>
      </c>
      <c r="W32" s="5" t="str">
        <f aca="false">IF(T32="","No value reported",IF(S32="","No numeric target",IF(V32="No","Not scored",IF(G32="Lower is better",IF(T32&lt;=S32,"Met","Not met"),IF(T32&gt;=S32,"Met","Not met")))))</f>
        <v>Not scored</v>
      </c>
      <c r="X32" s="5" t="s">
        <v>61</v>
      </c>
      <c r="Y32" s="5" t="s">
        <v>62</v>
      </c>
      <c r="Z32" s="6"/>
      <c r="AA32" s="5" t="s">
        <v>63</v>
      </c>
    </row>
    <row r="33" customFormat="false" ht="15" hidden="false" customHeight="false" outlineLevel="0" collapsed="false">
      <c r="A33" s="5" t="s">
        <v>45</v>
      </c>
      <c r="B33" s="5" t="n">
        <v>32</v>
      </c>
      <c r="C33" s="5" t="s">
        <v>297</v>
      </c>
      <c r="D33" s="5" t="s">
        <v>298</v>
      </c>
      <c r="E33" s="5" t="s">
        <v>242</v>
      </c>
      <c r="F33" s="5" t="s">
        <v>190</v>
      </c>
      <c r="G33" s="5" t="s">
        <v>50</v>
      </c>
      <c r="H33" s="6" t="s">
        <v>299</v>
      </c>
      <c r="I33" s="5" t="s">
        <v>191</v>
      </c>
      <c r="J33" s="5" t="s">
        <v>300</v>
      </c>
      <c r="K33" s="5" t="s">
        <v>191</v>
      </c>
      <c r="L33" s="5" t="s">
        <v>54</v>
      </c>
      <c r="M33" s="5" t="s">
        <v>55</v>
      </c>
      <c r="N33" s="5" t="s">
        <v>247</v>
      </c>
      <c r="O33" s="5" t="s">
        <v>57</v>
      </c>
      <c r="P33" s="6" t="s">
        <v>301</v>
      </c>
      <c r="Q33" s="5" t="s">
        <v>302</v>
      </c>
      <c r="R33" s="9"/>
      <c r="S33" s="9" t="n">
        <v>300</v>
      </c>
      <c r="T33" s="9"/>
      <c r="U33" s="9"/>
      <c r="V33" s="5" t="s">
        <v>60</v>
      </c>
      <c r="W33" s="5" t="str">
        <f aca="false">IF(T33="","No value reported",IF(S33="","No numeric target",IF(V33="No","Not scored",IF(G33="Lower is better",IF(T33&lt;=S33,"Met","Not met"),IF(T33&gt;=S33,"Met","Not met")))))</f>
        <v>No value reported</v>
      </c>
      <c r="X33" s="5" t="s">
        <v>61</v>
      </c>
      <c r="Y33" s="5" t="s">
        <v>62</v>
      </c>
      <c r="Z33" s="6" t="s">
        <v>303</v>
      </c>
      <c r="AA33" s="5" t="s">
        <v>63</v>
      </c>
    </row>
    <row r="34" customFormat="false" ht="15" hidden="false" customHeight="false" outlineLevel="0" collapsed="false">
      <c r="A34" s="5" t="s">
        <v>45</v>
      </c>
      <c r="B34" s="5" t="n">
        <v>33</v>
      </c>
      <c r="C34" s="5" t="s">
        <v>304</v>
      </c>
      <c r="D34" s="5" t="s">
        <v>305</v>
      </c>
      <c r="E34" s="5" t="s">
        <v>242</v>
      </c>
      <c r="F34" s="5" t="s">
        <v>190</v>
      </c>
      <c r="G34" s="5" t="s">
        <v>50</v>
      </c>
      <c r="H34" s="6" t="s">
        <v>306</v>
      </c>
      <c r="I34" s="5" t="s">
        <v>307</v>
      </c>
      <c r="J34" s="5" t="s">
        <v>308</v>
      </c>
      <c r="K34" s="5" t="s">
        <v>309</v>
      </c>
      <c r="L34" s="5" t="s">
        <v>54</v>
      </c>
      <c r="M34" s="5" t="s">
        <v>201</v>
      </c>
      <c r="N34" s="5" t="s">
        <v>310</v>
      </c>
      <c r="O34" s="5" t="s">
        <v>203</v>
      </c>
      <c r="P34" s="6" t="s">
        <v>311</v>
      </c>
      <c r="Q34" s="5" t="s">
        <v>312</v>
      </c>
      <c r="R34" s="9" t="n">
        <v>684</v>
      </c>
      <c r="S34" s="9" t="n">
        <v>700</v>
      </c>
      <c r="T34" s="9" t="n">
        <v>633</v>
      </c>
      <c r="U34" s="9"/>
      <c r="V34" s="5" t="s">
        <v>60</v>
      </c>
      <c r="W34" s="5" t="str">
        <f aca="false">IF(T34="","No value reported",IF(S34="","No numeric target",IF(V34="No","Not scored",IF(G34="Lower is better",IF(T34&lt;=S34,"Met","Not met"),IF(T34&gt;=S34,"Met","Not met")))))</f>
        <v>Not scored</v>
      </c>
      <c r="X34" s="5" t="s">
        <v>61</v>
      </c>
      <c r="Y34" s="5" t="s">
        <v>62</v>
      </c>
      <c r="Z34" s="6"/>
      <c r="AA34" s="5" t="s">
        <v>63</v>
      </c>
    </row>
    <row r="35" customFormat="false" ht="15" hidden="false" customHeight="false" outlineLevel="0" collapsed="false">
      <c r="A35" s="5" t="s">
        <v>313</v>
      </c>
      <c r="B35" s="5" t="n">
        <v>1</v>
      </c>
      <c r="C35" s="5" t="s">
        <v>46</v>
      </c>
      <c r="D35" s="5" t="s">
        <v>47</v>
      </c>
      <c r="E35" s="5" t="s">
        <v>48</v>
      </c>
      <c r="F35" s="5" t="s">
        <v>49</v>
      </c>
      <c r="G35" s="5" t="s">
        <v>50</v>
      </c>
      <c r="H35" s="6" t="s">
        <v>47</v>
      </c>
      <c r="I35" s="5" t="s">
        <v>53</v>
      </c>
      <c r="J35" s="5" t="s">
        <v>52</v>
      </c>
      <c r="K35" s="5" t="s">
        <v>314</v>
      </c>
      <c r="L35" s="5" t="s">
        <v>54</v>
      </c>
      <c r="M35" s="5" t="s">
        <v>55</v>
      </c>
      <c r="N35" s="5" t="s">
        <v>56</v>
      </c>
      <c r="O35" s="5" t="s">
        <v>57</v>
      </c>
      <c r="P35" s="6" t="s">
        <v>58</v>
      </c>
      <c r="Q35" s="5" t="s">
        <v>59</v>
      </c>
      <c r="R35" s="7" t="n">
        <v>0.933</v>
      </c>
      <c r="S35" s="7" t="n">
        <v>1</v>
      </c>
      <c r="T35" s="7" t="n">
        <v>0.906</v>
      </c>
      <c r="U35" s="7"/>
      <c r="V35" s="5" t="s">
        <v>60</v>
      </c>
      <c r="W35" s="5" t="str">
        <f aca="false">IF(T35="","No value reported",IF(S35="","No numeric target",IF(V35="No","Not scored",IF(G35="Lower is better",IF(T35&lt;=S35,"Met","Not met"),IF(T35&gt;=S35,"Met","Not met")))))</f>
        <v>Not scored</v>
      </c>
      <c r="X35" s="5" t="s">
        <v>61</v>
      </c>
      <c r="Y35" s="5" t="s">
        <v>62</v>
      </c>
      <c r="Z35" s="6"/>
      <c r="AA35" s="5" t="s">
        <v>315</v>
      </c>
    </row>
    <row r="36" customFormat="false" ht="15" hidden="false" customHeight="false" outlineLevel="0" collapsed="false">
      <c r="A36" s="5" t="s">
        <v>313</v>
      </c>
      <c r="B36" s="5" t="n">
        <v>2</v>
      </c>
      <c r="C36" s="5" t="s">
        <v>64</v>
      </c>
      <c r="D36" s="5" t="s">
        <v>65</v>
      </c>
      <c r="E36" s="5" t="s">
        <v>48</v>
      </c>
      <c r="F36" s="5" t="s">
        <v>49</v>
      </c>
      <c r="G36" s="5" t="s">
        <v>50</v>
      </c>
      <c r="H36" s="6" t="s">
        <v>65</v>
      </c>
      <c r="I36" s="5" t="s">
        <v>67</v>
      </c>
      <c r="J36" s="5" t="s">
        <v>52</v>
      </c>
      <c r="K36" s="5" t="s">
        <v>316</v>
      </c>
      <c r="L36" s="5" t="s">
        <v>54</v>
      </c>
      <c r="M36" s="5" t="s">
        <v>55</v>
      </c>
      <c r="N36" s="5" t="s">
        <v>56</v>
      </c>
      <c r="O36" s="5" t="s">
        <v>57</v>
      </c>
      <c r="P36" s="6" t="s">
        <v>68</v>
      </c>
      <c r="Q36" s="5" t="s">
        <v>59</v>
      </c>
      <c r="R36" s="7" t="n">
        <v>0.945</v>
      </c>
      <c r="S36" s="7" t="n">
        <v>1</v>
      </c>
      <c r="T36" s="7" t="n">
        <v>0.917</v>
      </c>
      <c r="U36" s="7"/>
      <c r="V36" s="5" t="s">
        <v>60</v>
      </c>
      <c r="W36" s="5" t="str">
        <f aca="false">IF(T36="","No value reported",IF(S36="","No numeric target",IF(V36="No","Not scored",IF(G36="Lower is better",IF(T36&lt;=S36,"Met","Not met"),IF(T36&gt;=S36,"Met","Not met")))))</f>
        <v>Not scored</v>
      </c>
      <c r="X36" s="5" t="s">
        <v>61</v>
      </c>
      <c r="Y36" s="5" t="s">
        <v>62</v>
      </c>
      <c r="Z36" s="6"/>
      <c r="AA36" s="5" t="s">
        <v>315</v>
      </c>
    </row>
    <row r="37" customFormat="false" ht="15" hidden="false" customHeight="false" outlineLevel="0" collapsed="false">
      <c r="A37" s="5" t="s">
        <v>313</v>
      </c>
      <c r="B37" s="5" t="n">
        <v>3</v>
      </c>
      <c r="C37" s="5" t="s">
        <v>85</v>
      </c>
      <c r="D37" s="5" t="s">
        <v>86</v>
      </c>
      <c r="E37" s="5" t="s">
        <v>48</v>
      </c>
      <c r="F37" s="5" t="s">
        <v>49</v>
      </c>
      <c r="G37" s="5" t="s">
        <v>50</v>
      </c>
      <c r="H37" s="6" t="s">
        <v>87</v>
      </c>
      <c r="I37" s="5" t="s">
        <v>89</v>
      </c>
      <c r="J37" s="5" t="s">
        <v>52</v>
      </c>
      <c r="K37" s="5" t="s">
        <v>317</v>
      </c>
      <c r="L37" s="5" t="s">
        <v>54</v>
      </c>
      <c r="M37" s="5" t="s">
        <v>55</v>
      </c>
      <c r="N37" s="5" t="s">
        <v>56</v>
      </c>
      <c r="O37" s="5" t="s">
        <v>57</v>
      </c>
      <c r="P37" s="6" t="s">
        <v>90</v>
      </c>
      <c r="Q37" s="5" t="s">
        <v>91</v>
      </c>
      <c r="R37" s="7" t="n">
        <v>0.96</v>
      </c>
      <c r="S37" s="7" t="n">
        <v>1</v>
      </c>
      <c r="T37" s="7" t="n">
        <v>0.937</v>
      </c>
      <c r="U37" s="7"/>
      <c r="V37" s="5" t="s">
        <v>60</v>
      </c>
      <c r="W37" s="5" t="str">
        <f aca="false">IF(T37="","No value reported",IF(S37="","No numeric target",IF(V37="No","Not scored",IF(G37="Lower is better",IF(T37&lt;=S37,"Met","Not met"),IF(T37&gt;=S37,"Met","Not met")))))</f>
        <v>Not scored</v>
      </c>
      <c r="X37" s="5" t="s">
        <v>61</v>
      </c>
      <c r="Y37" s="5" t="s">
        <v>62</v>
      </c>
      <c r="Z37" s="6"/>
      <c r="AA37" s="5" t="s">
        <v>315</v>
      </c>
    </row>
    <row r="38" customFormat="false" ht="15" hidden="false" customHeight="false" outlineLevel="0" collapsed="false">
      <c r="A38" s="5" t="s">
        <v>313</v>
      </c>
      <c r="B38" s="5" t="n">
        <v>4</v>
      </c>
      <c r="C38" s="5" t="s">
        <v>318</v>
      </c>
      <c r="D38" s="5" t="s">
        <v>319</v>
      </c>
      <c r="E38" s="5" t="s">
        <v>48</v>
      </c>
      <c r="F38" s="5" t="s">
        <v>49</v>
      </c>
      <c r="G38" s="5" t="s">
        <v>50</v>
      </c>
      <c r="H38" s="6" t="s">
        <v>320</v>
      </c>
      <c r="I38" s="5" t="s">
        <v>321</v>
      </c>
      <c r="J38" s="5" t="s">
        <v>322</v>
      </c>
      <c r="K38" s="5" t="s">
        <v>323</v>
      </c>
      <c r="L38" s="5" t="s">
        <v>54</v>
      </c>
      <c r="M38" s="5" t="s">
        <v>324</v>
      </c>
      <c r="N38" s="5" t="s">
        <v>325</v>
      </c>
      <c r="O38" s="5" t="s">
        <v>57</v>
      </c>
      <c r="P38" s="6" t="s">
        <v>326</v>
      </c>
      <c r="Q38" s="5" t="s">
        <v>75</v>
      </c>
      <c r="R38" s="7" t="n">
        <v>0.56</v>
      </c>
      <c r="S38" s="7" t="n">
        <v>0.58</v>
      </c>
      <c r="T38" s="7" t="n">
        <v>0.492</v>
      </c>
      <c r="U38" s="7"/>
      <c r="V38" s="5" t="s">
        <v>60</v>
      </c>
      <c r="W38" s="5" t="str">
        <f aca="false">IF(T38="","No value reported",IF(S38="","No numeric target",IF(V38="No","Not scored",IF(G38="Lower is better",IF(T38&lt;=S38,"Met","Not met"),IF(T38&gt;=S38,"Met","Not met")))))</f>
        <v>Not scored</v>
      </c>
      <c r="X38" s="5" t="s">
        <v>61</v>
      </c>
      <c r="Y38" s="5" t="s">
        <v>60</v>
      </c>
      <c r="Z38" s="6"/>
      <c r="AA38" s="5" t="s">
        <v>315</v>
      </c>
    </row>
    <row r="39" customFormat="false" ht="15" hidden="false" customHeight="false" outlineLevel="0" collapsed="false">
      <c r="A39" s="5" t="s">
        <v>313</v>
      </c>
      <c r="B39" s="5" t="n">
        <v>5</v>
      </c>
      <c r="C39" s="5" t="s">
        <v>327</v>
      </c>
      <c r="D39" s="5" t="s">
        <v>328</v>
      </c>
      <c r="E39" s="5" t="s">
        <v>48</v>
      </c>
      <c r="F39" s="5" t="s">
        <v>49</v>
      </c>
      <c r="G39" s="5" t="s">
        <v>50</v>
      </c>
      <c r="H39" s="6" t="s">
        <v>329</v>
      </c>
      <c r="I39" s="5" t="s">
        <v>330</v>
      </c>
      <c r="J39" s="5" t="s">
        <v>331</v>
      </c>
      <c r="K39" s="5" t="s">
        <v>330</v>
      </c>
      <c r="L39" s="5" t="s">
        <v>54</v>
      </c>
      <c r="M39" s="5" t="s">
        <v>324</v>
      </c>
      <c r="N39" s="5" t="s">
        <v>332</v>
      </c>
      <c r="O39" s="5" t="s">
        <v>333</v>
      </c>
      <c r="P39" s="6" t="s">
        <v>334</v>
      </c>
      <c r="Q39" s="5" t="s">
        <v>91</v>
      </c>
      <c r="R39" s="7"/>
      <c r="S39" s="7" t="n">
        <v>0.25</v>
      </c>
      <c r="T39" s="7"/>
      <c r="U39" s="7"/>
      <c r="V39" s="5" t="s">
        <v>60</v>
      </c>
      <c r="W39" s="5" t="str">
        <f aca="false">IF(T39="","No value reported",IF(S39="","No numeric target",IF(V39="No","Not scored",IF(G39="Lower is better",IF(T39&lt;=S39,"Met","Not met"),IF(T39&gt;=S39,"Met","Not met")))))</f>
        <v>No value reported</v>
      </c>
      <c r="X39" s="5" t="s">
        <v>61</v>
      </c>
      <c r="Y39" s="5" t="s">
        <v>60</v>
      </c>
      <c r="Z39" s="6"/>
      <c r="AA39" s="5" t="s">
        <v>315</v>
      </c>
    </row>
    <row r="40" customFormat="false" ht="15" hidden="false" customHeight="false" outlineLevel="0" collapsed="false">
      <c r="A40" s="5" t="s">
        <v>313</v>
      </c>
      <c r="B40" s="5" t="n">
        <v>6</v>
      </c>
      <c r="C40" s="5" t="s">
        <v>335</v>
      </c>
      <c r="D40" s="5" t="s">
        <v>336</v>
      </c>
      <c r="E40" s="5" t="s">
        <v>48</v>
      </c>
      <c r="F40" s="5" t="s">
        <v>49</v>
      </c>
      <c r="G40" s="5" t="s">
        <v>50</v>
      </c>
      <c r="H40" s="6" t="s">
        <v>337</v>
      </c>
      <c r="I40" s="5" t="s">
        <v>338</v>
      </c>
      <c r="J40" s="5" t="s">
        <v>339</v>
      </c>
      <c r="K40" s="5" t="s">
        <v>340</v>
      </c>
      <c r="L40" s="5" t="s">
        <v>54</v>
      </c>
      <c r="M40" s="5" t="s">
        <v>324</v>
      </c>
      <c r="N40" s="5" t="s">
        <v>325</v>
      </c>
      <c r="O40" s="5" t="s">
        <v>57</v>
      </c>
      <c r="P40" s="6" t="s">
        <v>341</v>
      </c>
      <c r="Q40" s="5" t="s">
        <v>205</v>
      </c>
      <c r="R40" s="7" t="n">
        <v>0.595</v>
      </c>
      <c r="S40" s="7" t="n">
        <v>0.675</v>
      </c>
      <c r="T40" s="7" t="n">
        <v>0.621</v>
      </c>
      <c r="U40" s="7"/>
      <c r="V40" s="5" t="s">
        <v>60</v>
      </c>
      <c r="W40" s="5" t="str">
        <f aca="false">IF(T40="","No value reported",IF(S40="","No numeric target",IF(V40="No","Not scored",IF(G40="Lower is better",IF(T40&lt;=S40,"Met","Not met"),IF(T40&gt;=S40,"Met","Not met")))))</f>
        <v>Not scored</v>
      </c>
      <c r="X40" s="5" t="s">
        <v>61</v>
      </c>
      <c r="Y40" s="5" t="s">
        <v>60</v>
      </c>
      <c r="Z40" s="6"/>
      <c r="AA40" s="5" t="s">
        <v>315</v>
      </c>
    </row>
    <row r="41" customFormat="false" ht="15" hidden="false" customHeight="false" outlineLevel="0" collapsed="false">
      <c r="A41" s="5" t="s">
        <v>313</v>
      </c>
      <c r="B41" s="5" t="n">
        <v>7</v>
      </c>
      <c r="C41" s="5" t="s">
        <v>342</v>
      </c>
      <c r="D41" s="5" t="s">
        <v>343</v>
      </c>
      <c r="E41" s="5" t="s">
        <v>48</v>
      </c>
      <c r="F41" s="5" t="s">
        <v>49</v>
      </c>
      <c r="G41" s="5" t="s">
        <v>50</v>
      </c>
      <c r="H41" s="6" t="s">
        <v>344</v>
      </c>
      <c r="I41" s="5" t="s">
        <v>345</v>
      </c>
      <c r="J41" s="5" t="s">
        <v>346</v>
      </c>
      <c r="K41" s="5" t="s">
        <v>347</v>
      </c>
      <c r="L41" s="5" t="s">
        <v>54</v>
      </c>
      <c r="M41" s="5" t="s">
        <v>324</v>
      </c>
      <c r="N41" s="5" t="s">
        <v>325</v>
      </c>
      <c r="O41" s="5" t="s">
        <v>57</v>
      </c>
      <c r="P41" s="6" t="s">
        <v>348</v>
      </c>
      <c r="Q41" s="5" t="s">
        <v>225</v>
      </c>
      <c r="R41" s="7" t="n">
        <v>0.758</v>
      </c>
      <c r="S41" s="7" t="n">
        <v>0.778</v>
      </c>
      <c r="T41" s="7" t="n">
        <v>0.526</v>
      </c>
      <c r="U41" s="7"/>
      <c r="V41" s="5" t="s">
        <v>60</v>
      </c>
      <c r="W41" s="5" t="str">
        <f aca="false">IF(T41="","No value reported",IF(S41="","No numeric target",IF(V41="No","Not scored",IF(G41="Lower is better",IF(T41&lt;=S41,"Met","Not met"),IF(T41&gt;=S41,"Met","Not met")))))</f>
        <v>Not scored</v>
      </c>
      <c r="X41" s="5" t="s">
        <v>61</v>
      </c>
      <c r="Y41" s="5" t="s">
        <v>60</v>
      </c>
      <c r="Z41" s="6"/>
      <c r="AA41" s="5" t="s">
        <v>315</v>
      </c>
    </row>
    <row r="42" customFormat="false" ht="15" hidden="false" customHeight="false" outlineLevel="0" collapsed="false">
      <c r="A42" s="5" t="s">
        <v>313</v>
      </c>
      <c r="B42" s="5" t="n">
        <v>8</v>
      </c>
      <c r="C42" s="5" t="s">
        <v>140</v>
      </c>
      <c r="D42" s="5" t="s">
        <v>141</v>
      </c>
      <c r="E42" s="5" t="s">
        <v>48</v>
      </c>
      <c r="F42" s="5" t="s">
        <v>49</v>
      </c>
      <c r="G42" s="5" t="s">
        <v>50</v>
      </c>
      <c r="H42" s="6" t="s">
        <v>142</v>
      </c>
      <c r="I42" s="5" t="s">
        <v>145</v>
      </c>
      <c r="J42" s="5" t="s">
        <v>144</v>
      </c>
      <c r="K42" s="5" t="s">
        <v>349</v>
      </c>
      <c r="L42" s="5" t="s">
        <v>54</v>
      </c>
      <c r="M42" s="5" t="s">
        <v>55</v>
      </c>
      <c r="N42" s="5" t="s">
        <v>56</v>
      </c>
      <c r="O42" s="5" t="s">
        <v>57</v>
      </c>
      <c r="P42" s="6" t="s">
        <v>350</v>
      </c>
      <c r="Q42" s="5" t="s">
        <v>249</v>
      </c>
      <c r="R42" s="7" t="n">
        <v>0.941</v>
      </c>
      <c r="S42" s="7" t="n">
        <v>0.9504</v>
      </c>
      <c r="T42" s="7" t="n">
        <v>0.928</v>
      </c>
      <c r="U42" s="7"/>
      <c r="V42" s="5" t="s">
        <v>60</v>
      </c>
      <c r="W42" s="5" t="str">
        <f aca="false">IF(T42="","No value reported",IF(S42="","No numeric target",IF(V42="No","Not scored",IF(G42="Lower is better",IF(T42&lt;=S42,"Met","Not met"),IF(T42&gt;=S42,"Met","Not met")))))</f>
        <v>Not scored</v>
      </c>
      <c r="X42" s="5" t="s">
        <v>61</v>
      </c>
      <c r="Y42" s="5" t="s">
        <v>60</v>
      </c>
      <c r="Z42" s="6"/>
      <c r="AA42" s="5" t="s">
        <v>315</v>
      </c>
    </row>
    <row r="43" customFormat="false" ht="15" hidden="false" customHeight="false" outlineLevel="0" collapsed="false">
      <c r="A43" s="5" t="s">
        <v>313</v>
      </c>
      <c r="B43" s="5" t="n">
        <v>9</v>
      </c>
      <c r="C43" s="5" t="s">
        <v>351</v>
      </c>
      <c r="D43" s="5" t="s">
        <v>352</v>
      </c>
      <c r="E43" s="5" t="s">
        <v>48</v>
      </c>
      <c r="F43" s="5" t="s">
        <v>49</v>
      </c>
      <c r="G43" s="5" t="s">
        <v>50</v>
      </c>
      <c r="H43" s="6" t="s">
        <v>353</v>
      </c>
      <c r="I43" s="5" t="s">
        <v>330</v>
      </c>
      <c r="J43" s="5" t="s">
        <v>354</v>
      </c>
      <c r="K43" s="5" t="s">
        <v>355</v>
      </c>
      <c r="L43" s="5" t="s">
        <v>54</v>
      </c>
      <c r="M43" s="5" t="s">
        <v>356</v>
      </c>
      <c r="N43" s="5" t="s">
        <v>325</v>
      </c>
      <c r="O43" s="5" t="s">
        <v>57</v>
      </c>
      <c r="P43" s="6" t="s">
        <v>357</v>
      </c>
      <c r="Q43" s="5" t="s">
        <v>258</v>
      </c>
      <c r="R43" s="7"/>
      <c r="S43" s="7" t="n">
        <v>0.377</v>
      </c>
      <c r="T43" s="7" t="n">
        <v>0.357</v>
      </c>
      <c r="U43" s="7"/>
      <c r="V43" s="5" t="s">
        <v>60</v>
      </c>
      <c r="W43" s="5" t="str">
        <f aca="false">IF(T43="","No value reported",IF(S43="","No numeric target",IF(V43="No","Not scored",IF(G43="Lower is better",IF(T43&lt;=S43,"Met","Not met"),IF(T43&gt;=S43,"Met","Not met")))))</f>
        <v>Not scored</v>
      </c>
      <c r="X43" s="5" t="s">
        <v>61</v>
      </c>
      <c r="Y43" s="5" t="s">
        <v>60</v>
      </c>
      <c r="Z43" s="6"/>
      <c r="AA43" s="5" t="s">
        <v>315</v>
      </c>
    </row>
    <row r="44" customFormat="false" ht="15" hidden="false" customHeight="false" outlineLevel="0" collapsed="false">
      <c r="A44" s="5" t="s">
        <v>313</v>
      </c>
      <c r="B44" s="5" t="n">
        <v>10</v>
      </c>
      <c r="C44" s="5" t="s">
        <v>358</v>
      </c>
      <c r="D44" s="5" t="s">
        <v>359</v>
      </c>
      <c r="E44" s="5" t="s">
        <v>48</v>
      </c>
      <c r="F44" s="5" t="s">
        <v>49</v>
      </c>
      <c r="G44" s="5" t="s">
        <v>50</v>
      </c>
      <c r="H44" s="6" t="s">
        <v>360</v>
      </c>
      <c r="I44" s="5" t="s">
        <v>330</v>
      </c>
      <c r="J44" s="5" t="s">
        <v>361</v>
      </c>
      <c r="K44" s="5" t="s">
        <v>330</v>
      </c>
      <c r="L44" s="5" t="s">
        <v>54</v>
      </c>
      <c r="M44" s="5" t="s">
        <v>362</v>
      </c>
      <c r="N44" s="5" t="s">
        <v>56</v>
      </c>
      <c r="O44" s="5" t="s">
        <v>57</v>
      </c>
      <c r="P44" s="6" t="s">
        <v>363</v>
      </c>
      <c r="Q44" s="5" t="s">
        <v>271</v>
      </c>
      <c r="R44" s="7"/>
      <c r="S44" s="7" t="n">
        <v>0.2</v>
      </c>
      <c r="T44" s="7"/>
      <c r="U44" s="7"/>
      <c r="V44" s="5" t="s">
        <v>60</v>
      </c>
      <c r="W44" s="5" t="str">
        <f aca="false">IF(T44="","No value reported",IF(S44="","No numeric target",IF(V44="No","Not scored",IF(G44="Lower is better",IF(T44&lt;=S44,"Met","Not met"),IF(T44&gt;=S44,"Met","Not met")))))</f>
        <v>No value reported</v>
      </c>
      <c r="X44" s="5" t="s">
        <v>61</v>
      </c>
      <c r="Y44" s="5" t="s">
        <v>62</v>
      </c>
      <c r="Z44" s="6"/>
      <c r="AA44" s="5" t="s">
        <v>315</v>
      </c>
    </row>
    <row r="45" customFormat="false" ht="15" hidden="false" customHeight="false" outlineLevel="0" collapsed="false">
      <c r="A45" s="5" t="s">
        <v>313</v>
      </c>
      <c r="B45" s="5" t="n">
        <v>11</v>
      </c>
      <c r="C45" s="5" t="s">
        <v>100</v>
      </c>
      <c r="D45" s="5" t="s">
        <v>101</v>
      </c>
      <c r="E45" s="5" t="s">
        <v>48</v>
      </c>
      <c r="F45" s="5" t="s">
        <v>49</v>
      </c>
      <c r="G45" s="5" t="s">
        <v>50</v>
      </c>
      <c r="H45" s="6" t="s">
        <v>101</v>
      </c>
      <c r="I45" s="5" t="s">
        <v>104</v>
      </c>
      <c r="J45" s="5" t="s">
        <v>103</v>
      </c>
      <c r="K45" s="5" t="s">
        <v>364</v>
      </c>
      <c r="L45" s="5" t="s">
        <v>54</v>
      </c>
      <c r="M45" s="5" t="s">
        <v>55</v>
      </c>
      <c r="N45" s="5" t="s">
        <v>56</v>
      </c>
      <c r="O45" s="5" t="s">
        <v>57</v>
      </c>
      <c r="P45" s="6" t="s">
        <v>365</v>
      </c>
      <c r="Q45" s="5" t="s">
        <v>296</v>
      </c>
      <c r="R45" s="7" t="n">
        <v>0.57</v>
      </c>
      <c r="S45" s="7" t="n">
        <v>0.7</v>
      </c>
      <c r="T45" s="7" t="n">
        <v>0.502</v>
      </c>
      <c r="U45" s="7"/>
      <c r="V45" s="5" t="s">
        <v>60</v>
      </c>
      <c r="W45" s="5" t="str">
        <f aca="false">IF(T45="","No value reported",IF(S45="","No numeric target",IF(V45="No","Not scored",IF(G45="Lower is better",IF(T45&lt;=S45,"Met","Not met"),IF(T45&gt;=S45,"Met","Not met")))))</f>
        <v>Not scored</v>
      </c>
      <c r="X45" s="5" t="s">
        <v>61</v>
      </c>
      <c r="Y45" s="5" t="s">
        <v>60</v>
      </c>
      <c r="Z45" s="6"/>
      <c r="AA45" s="5" t="s">
        <v>315</v>
      </c>
    </row>
    <row r="46" customFormat="false" ht="15" hidden="false" customHeight="false" outlineLevel="0" collapsed="false">
      <c r="A46" s="5" t="s">
        <v>313</v>
      </c>
      <c r="B46" s="5" t="n">
        <v>12</v>
      </c>
      <c r="C46" s="5" t="s">
        <v>366</v>
      </c>
      <c r="D46" s="5" t="s">
        <v>367</v>
      </c>
      <c r="E46" s="5" t="s">
        <v>48</v>
      </c>
      <c r="F46" s="5" t="s">
        <v>49</v>
      </c>
      <c r="G46" s="5" t="s">
        <v>50</v>
      </c>
      <c r="H46" s="6" t="s">
        <v>368</v>
      </c>
      <c r="I46" s="5" t="s">
        <v>330</v>
      </c>
      <c r="J46" s="5" t="s">
        <v>369</v>
      </c>
      <c r="K46" s="5" t="s">
        <v>370</v>
      </c>
      <c r="L46" s="5" t="s">
        <v>54</v>
      </c>
      <c r="M46" s="5" t="s">
        <v>356</v>
      </c>
      <c r="N46" s="5" t="s">
        <v>325</v>
      </c>
      <c r="O46" s="5" t="s">
        <v>57</v>
      </c>
      <c r="P46" s="6" t="s">
        <v>371</v>
      </c>
      <c r="Q46" s="5" t="s">
        <v>302</v>
      </c>
      <c r="R46" s="7"/>
      <c r="S46" s="7" t="n">
        <v>0.564</v>
      </c>
      <c r="T46" s="7" t="n">
        <v>0.544</v>
      </c>
      <c r="U46" s="7"/>
      <c r="V46" s="5" t="s">
        <v>60</v>
      </c>
      <c r="W46" s="5" t="str">
        <f aca="false">IF(T46="","No value reported",IF(S46="","No numeric target",IF(V46="No","Not scored",IF(G46="Lower is better",IF(T46&lt;=S46,"Met","Not met"),IF(T46&gt;=S46,"Met","Not met")))))</f>
        <v>Not scored</v>
      </c>
      <c r="X46" s="5" t="s">
        <v>61</v>
      </c>
      <c r="Y46" s="5" t="s">
        <v>60</v>
      </c>
      <c r="Z46" s="6"/>
      <c r="AA46" s="5" t="s">
        <v>315</v>
      </c>
    </row>
    <row r="47" customFormat="false" ht="15" hidden="false" customHeight="false" outlineLevel="0" collapsed="false">
      <c r="A47" s="5" t="s">
        <v>313</v>
      </c>
      <c r="B47" s="5" t="n">
        <v>13</v>
      </c>
      <c r="C47" s="5" t="s">
        <v>155</v>
      </c>
      <c r="D47" s="5" t="s">
        <v>156</v>
      </c>
      <c r="E47" s="5" t="s">
        <v>157</v>
      </c>
      <c r="F47" s="5" t="s">
        <v>49</v>
      </c>
      <c r="G47" s="5" t="s">
        <v>50</v>
      </c>
      <c r="H47" s="6" t="s">
        <v>156</v>
      </c>
      <c r="I47" s="5" t="s">
        <v>159</v>
      </c>
      <c r="J47" s="5" t="s">
        <v>52</v>
      </c>
      <c r="K47" s="5" t="s">
        <v>372</v>
      </c>
      <c r="L47" s="5" t="s">
        <v>54</v>
      </c>
      <c r="M47" s="5" t="s">
        <v>55</v>
      </c>
      <c r="N47" s="5" t="s">
        <v>56</v>
      </c>
      <c r="O47" s="5" t="s">
        <v>57</v>
      </c>
      <c r="P47" s="6" t="s">
        <v>160</v>
      </c>
      <c r="Q47" s="5" t="s">
        <v>373</v>
      </c>
      <c r="R47" s="7" t="n">
        <v>0.892</v>
      </c>
      <c r="S47" s="7" t="n">
        <v>1</v>
      </c>
      <c r="T47" s="7" t="n">
        <v>0.8239</v>
      </c>
      <c r="U47" s="7"/>
      <c r="V47" s="5" t="s">
        <v>60</v>
      </c>
      <c r="W47" s="5" t="str">
        <f aca="false">IF(T47="","No value reported",IF(S47="","No numeric target",IF(V47="No","Not scored",IF(G47="Lower is better",IF(T47&lt;=S47,"Met","Not met"),IF(T47&gt;=S47,"Met","Not met")))))</f>
        <v>Not scored</v>
      </c>
      <c r="X47" s="5" t="s">
        <v>61</v>
      </c>
      <c r="Y47" s="5" t="s">
        <v>62</v>
      </c>
      <c r="Z47" s="6"/>
      <c r="AA47" s="5" t="s">
        <v>315</v>
      </c>
    </row>
    <row r="48" customFormat="false" ht="15" hidden="false" customHeight="false" outlineLevel="0" collapsed="false">
      <c r="A48" s="5" t="s">
        <v>313</v>
      </c>
      <c r="B48" s="5" t="n">
        <v>14</v>
      </c>
      <c r="C48" s="5" t="s">
        <v>162</v>
      </c>
      <c r="D48" s="5" t="s">
        <v>163</v>
      </c>
      <c r="E48" s="5" t="s">
        <v>157</v>
      </c>
      <c r="F48" s="5" t="s">
        <v>49</v>
      </c>
      <c r="G48" s="5" t="s">
        <v>50</v>
      </c>
      <c r="H48" s="6" t="s">
        <v>374</v>
      </c>
      <c r="I48" s="5" t="s">
        <v>166</v>
      </c>
      <c r="J48" s="5" t="s">
        <v>52</v>
      </c>
      <c r="K48" s="5" t="s">
        <v>375</v>
      </c>
      <c r="L48" s="5" t="s">
        <v>54</v>
      </c>
      <c r="M48" s="5" t="s">
        <v>55</v>
      </c>
      <c r="N48" s="5" t="s">
        <v>56</v>
      </c>
      <c r="O48" s="5" t="s">
        <v>57</v>
      </c>
      <c r="P48" s="6" t="s">
        <v>376</v>
      </c>
      <c r="Q48" s="5" t="s">
        <v>373</v>
      </c>
      <c r="R48" s="7" t="n">
        <v>0.78</v>
      </c>
      <c r="S48" s="7" t="n">
        <v>1</v>
      </c>
      <c r="T48" s="7" t="n">
        <v>0.6651</v>
      </c>
      <c r="U48" s="7"/>
      <c r="V48" s="5" t="s">
        <v>60</v>
      </c>
      <c r="W48" s="5" t="str">
        <f aca="false">IF(T48="","No value reported",IF(S48="","No numeric target",IF(V48="No","Not scored",IF(G48="Lower is better",IF(T48&lt;=S48,"Met","Not met"),IF(T48&gt;=S48,"Met","Not met")))))</f>
        <v>Not scored</v>
      </c>
      <c r="X48" s="5" t="s">
        <v>61</v>
      </c>
      <c r="Y48" s="5" t="s">
        <v>62</v>
      </c>
      <c r="Z48" s="6"/>
      <c r="AA48" s="5" t="s">
        <v>315</v>
      </c>
    </row>
    <row r="49" customFormat="false" ht="15" hidden="false" customHeight="false" outlineLevel="0" collapsed="false">
      <c r="A49" s="5" t="s">
        <v>313</v>
      </c>
      <c r="B49" s="5" t="n">
        <v>15</v>
      </c>
      <c r="C49" s="5" t="s">
        <v>168</v>
      </c>
      <c r="D49" s="5" t="s">
        <v>169</v>
      </c>
      <c r="E49" s="5" t="s">
        <v>157</v>
      </c>
      <c r="F49" s="5" t="s">
        <v>49</v>
      </c>
      <c r="G49" s="5" t="s">
        <v>50</v>
      </c>
      <c r="H49" s="6" t="s">
        <v>377</v>
      </c>
      <c r="I49" s="5" t="s">
        <v>172</v>
      </c>
      <c r="J49" s="5" t="s">
        <v>72</v>
      </c>
      <c r="K49" s="5" t="s">
        <v>378</v>
      </c>
      <c r="L49" s="5" t="s">
        <v>54</v>
      </c>
      <c r="M49" s="5" t="s">
        <v>55</v>
      </c>
      <c r="N49" s="5" t="s">
        <v>56</v>
      </c>
      <c r="O49" s="5" t="s">
        <v>57</v>
      </c>
      <c r="P49" s="6" t="s">
        <v>379</v>
      </c>
      <c r="Q49" s="5" t="s">
        <v>373</v>
      </c>
      <c r="R49" s="7" t="n">
        <v>0.8714</v>
      </c>
      <c r="S49" s="7" t="n">
        <v>0.95</v>
      </c>
      <c r="T49" s="7" t="n">
        <v>0.8354</v>
      </c>
      <c r="U49" s="7"/>
      <c r="V49" s="5" t="s">
        <v>60</v>
      </c>
      <c r="W49" s="5" t="str">
        <f aca="false">IF(T49="","No value reported",IF(S49="","No numeric target",IF(V49="No","Not scored",IF(G49="Lower is better",IF(T49&lt;=S49,"Met","Not met"),IF(T49&gt;=S49,"Met","Not met")))))</f>
        <v>Not scored</v>
      </c>
      <c r="X49" s="5" t="s">
        <v>61</v>
      </c>
      <c r="Y49" s="5" t="s">
        <v>62</v>
      </c>
      <c r="Z49" s="6" t="s">
        <v>380</v>
      </c>
      <c r="AA49" s="5" t="s">
        <v>315</v>
      </c>
    </row>
    <row r="50" customFormat="false" ht="15" hidden="false" customHeight="false" outlineLevel="0" collapsed="false">
      <c r="A50" s="5" t="s">
        <v>313</v>
      </c>
      <c r="B50" s="5" t="n">
        <v>16</v>
      </c>
      <c r="C50" s="5" t="s">
        <v>175</v>
      </c>
      <c r="D50" s="5" t="s">
        <v>176</v>
      </c>
      <c r="E50" s="5" t="s">
        <v>177</v>
      </c>
      <c r="F50" s="5" t="s">
        <v>178</v>
      </c>
      <c r="G50" s="5" t="s">
        <v>179</v>
      </c>
      <c r="H50" s="6" t="s">
        <v>180</v>
      </c>
      <c r="I50" s="5" t="s">
        <v>183</v>
      </c>
      <c r="J50" s="5" t="s">
        <v>381</v>
      </c>
      <c r="K50" s="5" t="s">
        <v>382</v>
      </c>
      <c r="L50" s="5" t="s">
        <v>54</v>
      </c>
      <c r="M50" s="5" t="s">
        <v>55</v>
      </c>
      <c r="N50" s="5" t="s">
        <v>184</v>
      </c>
      <c r="O50" s="5" t="s">
        <v>57</v>
      </c>
      <c r="P50" s="6" t="s">
        <v>185</v>
      </c>
      <c r="Q50" s="5" t="s">
        <v>383</v>
      </c>
      <c r="R50" s="8" t="n">
        <v>19.75</v>
      </c>
      <c r="S50" s="8" t="n">
        <v>19</v>
      </c>
      <c r="T50" s="8" t="n">
        <v>19.42</v>
      </c>
      <c r="U50" s="8"/>
      <c r="V50" s="5" t="s">
        <v>60</v>
      </c>
      <c r="W50" s="5" t="str">
        <f aca="false">IF(T50="","No value reported",IF(S50="","No numeric target",IF(V50="No","Not scored",IF(G50="Lower is better",IF(T50&lt;=S50,"Met","Not met"),IF(T50&gt;=S50,"Met","Not met")))))</f>
        <v>Not scored</v>
      </c>
      <c r="X50" s="5" t="s">
        <v>61</v>
      </c>
      <c r="Y50" s="5" t="s">
        <v>62</v>
      </c>
      <c r="Z50" s="6" t="s">
        <v>187</v>
      </c>
      <c r="AA50" s="5" t="s">
        <v>315</v>
      </c>
    </row>
    <row r="51" customFormat="false" ht="15" hidden="false" customHeight="false" outlineLevel="0" collapsed="false">
      <c r="A51" s="5" t="s">
        <v>313</v>
      </c>
      <c r="B51" s="5" t="n">
        <v>17</v>
      </c>
      <c r="C51" s="5" t="s">
        <v>196</v>
      </c>
      <c r="D51" s="5" t="s">
        <v>197</v>
      </c>
      <c r="E51" s="5" t="s">
        <v>177</v>
      </c>
      <c r="F51" s="5" t="s">
        <v>49</v>
      </c>
      <c r="G51" s="5" t="s">
        <v>50</v>
      </c>
      <c r="H51" s="6" t="s">
        <v>198</v>
      </c>
      <c r="I51" s="5" t="s">
        <v>200</v>
      </c>
      <c r="J51" s="5" t="s">
        <v>384</v>
      </c>
      <c r="K51" s="5" t="s">
        <v>385</v>
      </c>
      <c r="L51" s="5" t="s">
        <v>54</v>
      </c>
      <c r="M51" s="5" t="s">
        <v>201</v>
      </c>
      <c r="N51" s="5" t="s">
        <v>202</v>
      </c>
      <c r="O51" s="5" t="s">
        <v>203</v>
      </c>
      <c r="P51" s="6" t="s">
        <v>386</v>
      </c>
      <c r="Q51" s="5" t="s">
        <v>387</v>
      </c>
      <c r="R51" s="7" t="n">
        <v>0.9825</v>
      </c>
      <c r="S51" s="7" t="n">
        <v>0.989</v>
      </c>
      <c r="T51" s="7" t="n">
        <v>0.9875</v>
      </c>
      <c r="U51" s="7"/>
      <c r="V51" s="5" t="s">
        <v>60</v>
      </c>
      <c r="W51" s="5" t="str">
        <f aca="false">IF(T51="","No value reported",IF(S51="","No numeric target",IF(V51="No","Not scored",IF(G51="Lower is better",IF(T51&lt;=S51,"Met","Not met"),IF(T51&gt;=S51,"Met","Not met")))))</f>
        <v>Not scored</v>
      </c>
      <c r="X51" s="5" t="s">
        <v>61</v>
      </c>
      <c r="Y51" s="5" t="s">
        <v>60</v>
      </c>
      <c r="Z51" s="6"/>
      <c r="AA51" s="5" t="s">
        <v>315</v>
      </c>
    </row>
    <row r="52" customFormat="false" ht="15" hidden="false" customHeight="false" outlineLevel="0" collapsed="false">
      <c r="A52" s="5" t="s">
        <v>313</v>
      </c>
      <c r="B52" s="5" t="n">
        <v>18</v>
      </c>
      <c r="C52" s="5" t="s">
        <v>206</v>
      </c>
      <c r="D52" s="5" t="s">
        <v>207</v>
      </c>
      <c r="E52" s="5" t="s">
        <v>177</v>
      </c>
      <c r="F52" s="5" t="s">
        <v>49</v>
      </c>
      <c r="G52" s="5" t="s">
        <v>50</v>
      </c>
      <c r="H52" s="6" t="s">
        <v>208</v>
      </c>
      <c r="I52" s="5" t="s">
        <v>211</v>
      </c>
      <c r="J52" s="5" t="s">
        <v>388</v>
      </c>
      <c r="K52" s="5" t="s">
        <v>389</v>
      </c>
      <c r="L52" s="5" t="s">
        <v>54</v>
      </c>
      <c r="M52" s="5" t="s">
        <v>55</v>
      </c>
      <c r="N52" s="5" t="s">
        <v>212</v>
      </c>
      <c r="O52" s="5" t="s">
        <v>57</v>
      </c>
      <c r="P52" s="6" t="s">
        <v>213</v>
      </c>
      <c r="Q52" s="5" t="s">
        <v>390</v>
      </c>
      <c r="R52" s="7" t="n">
        <v>0.9522</v>
      </c>
      <c r="S52" s="7" t="n">
        <v>0.93</v>
      </c>
      <c r="T52" s="7" t="n">
        <v>0.9135</v>
      </c>
      <c r="U52" s="7"/>
      <c r="V52" s="5" t="s">
        <v>60</v>
      </c>
      <c r="W52" s="5" t="str">
        <f aca="false">IF(T52="","No value reported",IF(S52="","No numeric target",IF(V52="No","Not scored",IF(G52="Lower is better",IF(T52&lt;=S52,"Met","Not met"),IF(T52&gt;=S52,"Met","Not met")))))</f>
        <v>Not scored</v>
      </c>
      <c r="X52" s="5" t="s">
        <v>61</v>
      </c>
      <c r="Y52" s="5" t="s">
        <v>62</v>
      </c>
      <c r="Z52" s="6"/>
      <c r="AA52" s="5" t="s">
        <v>315</v>
      </c>
    </row>
    <row r="53" customFormat="false" ht="15" hidden="false" customHeight="false" outlineLevel="0" collapsed="false">
      <c r="A53" s="5" t="s">
        <v>313</v>
      </c>
      <c r="B53" s="5" t="n">
        <v>19</v>
      </c>
      <c r="C53" s="5" t="s">
        <v>215</v>
      </c>
      <c r="D53" s="5" t="s">
        <v>216</v>
      </c>
      <c r="E53" s="5" t="s">
        <v>217</v>
      </c>
      <c r="F53" s="5" t="s">
        <v>190</v>
      </c>
      <c r="G53" s="5" t="s">
        <v>50</v>
      </c>
      <c r="H53" s="6" t="s">
        <v>391</v>
      </c>
      <c r="I53" s="5" t="s">
        <v>221</v>
      </c>
      <c r="J53" s="5" t="s">
        <v>392</v>
      </c>
      <c r="K53" s="5" t="s">
        <v>393</v>
      </c>
      <c r="L53" s="5" t="s">
        <v>54</v>
      </c>
      <c r="M53" s="5" t="s">
        <v>394</v>
      </c>
      <c r="N53" s="5" t="s">
        <v>222</v>
      </c>
      <c r="O53" s="5" t="s">
        <v>57</v>
      </c>
      <c r="P53" s="6" t="s">
        <v>224</v>
      </c>
      <c r="Q53" s="5" t="s">
        <v>395</v>
      </c>
      <c r="R53" s="9" t="n">
        <v>25832</v>
      </c>
      <c r="S53" s="9" t="n">
        <v>24673</v>
      </c>
      <c r="T53" s="9" t="n">
        <v>23498</v>
      </c>
      <c r="U53" s="9"/>
      <c r="V53" s="5" t="s">
        <v>60</v>
      </c>
      <c r="W53" s="5" t="str">
        <f aca="false">IF(T53="","No value reported",IF(S53="","No numeric target",IF(V53="No","Not scored",IF(G53="Lower is better",IF(T53&lt;=S53,"Met","Not met"),IF(T53&gt;=S53,"Met","Not met")))))</f>
        <v>Not scored</v>
      </c>
      <c r="X53" s="5" t="s">
        <v>61</v>
      </c>
      <c r="Y53" s="5" t="s">
        <v>62</v>
      </c>
      <c r="Z53" s="6" t="s">
        <v>396</v>
      </c>
      <c r="AA53" s="5" t="s">
        <v>315</v>
      </c>
    </row>
    <row r="54" customFormat="false" ht="15" hidden="false" customHeight="false" outlineLevel="0" collapsed="false">
      <c r="A54" s="5" t="s">
        <v>313</v>
      </c>
      <c r="B54" s="5" t="n">
        <v>20</v>
      </c>
      <c r="C54" s="5" t="s">
        <v>226</v>
      </c>
      <c r="D54" s="5" t="s">
        <v>227</v>
      </c>
      <c r="E54" s="5" t="s">
        <v>217</v>
      </c>
      <c r="F54" s="5" t="s">
        <v>190</v>
      </c>
      <c r="G54" s="5" t="s">
        <v>50</v>
      </c>
      <c r="H54" s="6" t="s">
        <v>228</v>
      </c>
      <c r="I54" s="5" t="s">
        <v>231</v>
      </c>
      <c r="J54" s="5" t="s">
        <v>397</v>
      </c>
      <c r="K54" s="5" t="s">
        <v>398</v>
      </c>
      <c r="L54" s="5" t="s">
        <v>54</v>
      </c>
      <c r="M54" s="5" t="s">
        <v>55</v>
      </c>
      <c r="N54" s="5" t="s">
        <v>232</v>
      </c>
      <c r="O54" s="5" t="s">
        <v>223</v>
      </c>
      <c r="P54" s="6" t="s">
        <v>233</v>
      </c>
      <c r="Q54" s="5" t="s">
        <v>399</v>
      </c>
      <c r="R54" s="9" t="n">
        <v>4351</v>
      </c>
      <c r="S54" s="9"/>
      <c r="T54" s="9" t="n">
        <v>6871</v>
      </c>
      <c r="U54" s="9"/>
      <c r="V54" s="5" t="s">
        <v>60</v>
      </c>
      <c r="W54" s="5" t="str">
        <f aca="false">IF(T54="","No value reported",IF(S54="","No numeric target",IF(V54="No","Not scored",IF(G54="Lower is better",IF(T54&lt;=S54,"Met","Not met"),IF(T54&gt;=S54,"Met","Not met")))))</f>
        <v>No numeric target</v>
      </c>
      <c r="X54" s="5" t="s">
        <v>61</v>
      </c>
      <c r="Y54" s="5" t="s">
        <v>62</v>
      </c>
      <c r="Z54" s="6"/>
      <c r="AA54" s="5" t="s">
        <v>315</v>
      </c>
    </row>
    <row r="55" customFormat="false" ht="15" hidden="false" customHeight="false" outlineLevel="0" collapsed="false">
      <c r="A55" s="5" t="s">
        <v>313</v>
      </c>
      <c r="B55" s="5" t="n">
        <v>21</v>
      </c>
      <c r="C55" s="5" t="s">
        <v>235</v>
      </c>
      <c r="D55" s="5" t="s">
        <v>236</v>
      </c>
      <c r="E55" s="5" t="s">
        <v>217</v>
      </c>
      <c r="F55" s="5" t="s">
        <v>190</v>
      </c>
      <c r="G55" s="5" t="s">
        <v>50</v>
      </c>
      <c r="H55" s="6" t="s">
        <v>237</v>
      </c>
      <c r="I55" s="5" t="s">
        <v>191</v>
      </c>
      <c r="J55" s="5" t="s">
        <v>397</v>
      </c>
      <c r="K55" s="5" t="s">
        <v>400</v>
      </c>
      <c r="L55" s="5" t="s">
        <v>54</v>
      </c>
      <c r="M55" s="5" t="s">
        <v>401</v>
      </c>
      <c r="N55" s="5" t="s">
        <v>238</v>
      </c>
      <c r="O55" s="5" t="s">
        <v>57</v>
      </c>
      <c r="P55" s="6" t="s">
        <v>402</v>
      </c>
      <c r="Q55" s="5" t="s">
        <v>399</v>
      </c>
      <c r="R55" s="9"/>
      <c r="S55" s="9"/>
      <c r="T55" s="9" t="n">
        <v>482</v>
      </c>
      <c r="U55" s="9"/>
      <c r="V55" s="5" t="s">
        <v>60</v>
      </c>
      <c r="W55" s="5" t="str">
        <f aca="false">IF(T55="","No value reported",IF(S55="","No numeric target",IF(V55="No","Not scored",IF(G55="Lower is better",IF(T55&lt;=S55,"Met","Not met"),IF(T55&gt;=S55,"Met","Not met")))))</f>
        <v>No numeric target</v>
      </c>
      <c r="X55" s="5" t="s">
        <v>61</v>
      </c>
      <c r="Y55" s="5" t="s">
        <v>62</v>
      </c>
      <c r="Z55" s="6" t="s">
        <v>403</v>
      </c>
      <c r="AA55" s="5" t="s">
        <v>315</v>
      </c>
    </row>
    <row r="56" customFormat="false" ht="15" hidden="false" customHeight="false" outlineLevel="0" collapsed="false">
      <c r="A56" s="5" t="s">
        <v>313</v>
      </c>
      <c r="B56" s="5" t="n">
        <v>22</v>
      </c>
      <c r="C56" s="5" t="s">
        <v>404</v>
      </c>
      <c r="D56" s="5" t="s">
        <v>405</v>
      </c>
      <c r="E56" s="5" t="s">
        <v>217</v>
      </c>
      <c r="F56" s="5" t="s">
        <v>190</v>
      </c>
      <c r="G56" s="5" t="s">
        <v>50</v>
      </c>
      <c r="H56" s="6" t="s">
        <v>406</v>
      </c>
      <c r="I56" s="5" t="s">
        <v>191</v>
      </c>
      <c r="J56" s="5" t="s">
        <v>397</v>
      </c>
      <c r="K56" s="5" t="s">
        <v>407</v>
      </c>
      <c r="L56" s="5" t="s">
        <v>54</v>
      </c>
      <c r="M56" s="5" t="s">
        <v>55</v>
      </c>
      <c r="N56" s="5" t="s">
        <v>408</v>
      </c>
      <c r="O56" s="5" t="s">
        <v>57</v>
      </c>
      <c r="P56" s="6" t="s">
        <v>409</v>
      </c>
      <c r="Q56" s="5" t="s">
        <v>399</v>
      </c>
      <c r="R56" s="9"/>
      <c r="S56" s="9"/>
      <c r="T56" s="9" t="n">
        <v>2652</v>
      </c>
      <c r="U56" s="9"/>
      <c r="V56" s="5" t="s">
        <v>60</v>
      </c>
      <c r="W56" s="5" t="str">
        <f aca="false">IF(T56="","No value reported",IF(S56="","No numeric target",IF(V56="No","Not scored",IF(G56="Lower is better",IF(T56&lt;=S56,"Met","Not met"),IF(T56&gt;=S56,"Met","Not met")))))</f>
        <v>No numeric target</v>
      </c>
      <c r="X56" s="5" t="s">
        <v>61</v>
      </c>
      <c r="Y56" s="5" t="s">
        <v>62</v>
      </c>
      <c r="Z56" s="6"/>
      <c r="AA56" s="5" t="s">
        <v>315</v>
      </c>
    </row>
    <row r="57" customFormat="false" ht="15" hidden="false" customHeight="false" outlineLevel="0" collapsed="false">
      <c r="A57" s="5" t="s">
        <v>313</v>
      </c>
      <c r="B57" s="5" t="n">
        <v>23</v>
      </c>
      <c r="C57" s="5" t="s">
        <v>240</v>
      </c>
      <c r="D57" s="5" t="s">
        <v>241</v>
      </c>
      <c r="E57" s="5" t="s">
        <v>242</v>
      </c>
      <c r="F57" s="5" t="s">
        <v>49</v>
      </c>
      <c r="G57" s="5" t="s">
        <v>50</v>
      </c>
      <c r="H57" s="6" t="s">
        <v>243</v>
      </c>
      <c r="I57" s="5" t="s">
        <v>246</v>
      </c>
      <c r="J57" s="5" t="s">
        <v>245</v>
      </c>
      <c r="K57" s="5" t="s">
        <v>410</v>
      </c>
      <c r="L57" s="5" t="s">
        <v>54</v>
      </c>
      <c r="M57" s="5" t="s">
        <v>55</v>
      </c>
      <c r="N57" s="5" t="s">
        <v>247</v>
      </c>
      <c r="O57" s="5" t="s">
        <v>57</v>
      </c>
      <c r="P57" s="6" t="s">
        <v>248</v>
      </c>
      <c r="Q57" s="5" t="s">
        <v>411</v>
      </c>
      <c r="R57" s="7" t="n">
        <v>0.7415</v>
      </c>
      <c r="S57" s="7" t="n">
        <v>0.8</v>
      </c>
      <c r="T57" s="7" t="n">
        <v>0.8166</v>
      </c>
      <c r="U57" s="7"/>
      <c r="V57" s="5" t="s">
        <v>60</v>
      </c>
      <c r="W57" s="5" t="str">
        <f aca="false">IF(T57="","No value reported",IF(S57="","No numeric target",IF(V57="No","Not scored",IF(G57="Lower is better",IF(T57&lt;=S57,"Met","Not met"),IF(T57&gt;=S57,"Met","Not met")))))</f>
        <v>Not scored</v>
      </c>
      <c r="X57" s="5" t="s">
        <v>61</v>
      </c>
      <c r="Y57" s="5" t="s">
        <v>62</v>
      </c>
      <c r="Z57" s="6"/>
      <c r="AA57" s="5" t="s">
        <v>315</v>
      </c>
    </row>
    <row r="58" customFormat="false" ht="15" hidden="false" customHeight="false" outlineLevel="0" collapsed="false">
      <c r="A58" s="5" t="s">
        <v>313</v>
      </c>
      <c r="B58" s="5" t="n">
        <v>24</v>
      </c>
      <c r="C58" s="5" t="s">
        <v>250</v>
      </c>
      <c r="D58" s="5" t="s">
        <v>251</v>
      </c>
      <c r="E58" s="5" t="s">
        <v>242</v>
      </c>
      <c r="F58" s="5" t="s">
        <v>252</v>
      </c>
      <c r="G58" s="5" t="s">
        <v>50</v>
      </c>
      <c r="H58" s="6" t="s">
        <v>253</v>
      </c>
      <c r="I58" s="5" t="s">
        <v>412</v>
      </c>
      <c r="J58" s="5" t="s">
        <v>413</v>
      </c>
      <c r="K58" s="5" t="s">
        <v>414</v>
      </c>
      <c r="L58" s="5" t="s">
        <v>54</v>
      </c>
      <c r="M58" s="5" t="s">
        <v>55</v>
      </c>
      <c r="N58" s="5" t="s">
        <v>247</v>
      </c>
      <c r="O58" s="5" t="s">
        <v>57</v>
      </c>
      <c r="P58" s="6" t="s">
        <v>257</v>
      </c>
      <c r="Q58" s="5" t="s">
        <v>415</v>
      </c>
      <c r="R58" s="10" t="n">
        <v>262757047</v>
      </c>
      <c r="S58" s="10" t="n">
        <v>270640000</v>
      </c>
      <c r="T58" s="10" t="n">
        <v>276700604</v>
      </c>
      <c r="U58" s="10"/>
      <c r="V58" s="5" t="s">
        <v>60</v>
      </c>
      <c r="W58" s="5" t="str">
        <f aca="false">IF(T58="","No value reported",IF(S58="","No numeric target",IF(V58="No","Not scored",IF(G58="Lower is better",IF(T58&lt;=S58,"Met","Not met"),IF(T58&gt;=S58,"Met","Not met")))))</f>
        <v>Not scored</v>
      </c>
      <c r="X58" s="5" t="s">
        <v>61</v>
      </c>
      <c r="Y58" s="5" t="s">
        <v>62</v>
      </c>
      <c r="Z58" s="6"/>
      <c r="AA58" s="5" t="s">
        <v>315</v>
      </c>
    </row>
    <row r="59" customFormat="false" ht="15" hidden="false" customHeight="false" outlineLevel="0" collapsed="false">
      <c r="A59" s="5" t="s">
        <v>313</v>
      </c>
      <c r="B59" s="5" t="n">
        <v>25</v>
      </c>
      <c r="C59" s="5" t="s">
        <v>259</v>
      </c>
      <c r="D59" s="5" t="s">
        <v>260</v>
      </c>
      <c r="E59" s="5" t="s">
        <v>242</v>
      </c>
      <c r="F59" s="5" t="s">
        <v>49</v>
      </c>
      <c r="G59" s="5" t="s">
        <v>50</v>
      </c>
      <c r="H59" s="6" t="s">
        <v>261</v>
      </c>
      <c r="I59" s="5" t="s">
        <v>263</v>
      </c>
      <c r="J59" s="5" t="s">
        <v>416</v>
      </c>
      <c r="K59" s="5" t="s">
        <v>417</v>
      </c>
      <c r="L59" s="5" t="s">
        <v>54</v>
      </c>
      <c r="M59" s="5" t="s">
        <v>55</v>
      </c>
      <c r="N59" s="5" t="s">
        <v>247</v>
      </c>
      <c r="O59" s="5" t="s">
        <v>57</v>
      </c>
      <c r="P59" s="6" t="s">
        <v>418</v>
      </c>
      <c r="Q59" s="5" t="s">
        <v>415</v>
      </c>
      <c r="R59" s="7" t="n">
        <v>0.5504</v>
      </c>
      <c r="S59" s="7" t="n">
        <v>0.57</v>
      </c>
      <c r="T59" s="7" t="n">
        <v>0.5737</v>
      </c>
      <c r="U59" s="7"/>
      <c r="V59" s="5" t="s">
        <v>60</v>
      </c>
      <c r="W59" s="5" t="str">
        <f aca="false">IF(T59="","No value reported",IF(S59="","No numeric target",IF(V59="No","Not scored",IF(G59="Lower is better",IF(T59&lt;=S59,"Met","Not met"),IF(T59&gt;=S59,"Met","Not met")))))</f>
        <v>Not scored</v>
      </c>
      <c r="X59" s="5" t="s">
        <v>61</v>
      </c>
      <c r="Y59" s="5" t="s">
        <v>60</v>
      </c>
      <c r="Z59" s="6"/>
      <c r="AA59" s="5" t="s">
        <v>315</v>
      </c>
    </row>
    <row r="60" customFormat="false" ht="15" hidden="false" customHeight="false" outlineLevel="0" collapsed="false">
      <c r="A60" s="5" t="s">
        <v>313</v>
      </c>
      <c r="B60" s="5" t="n">
        <v>26</v>
      </c>
      <c r="C60" s="5" t="s">
        <v>265</v>
      </c>
      <c r="D60" s="5" t="s">
        <v>266</v>
      </c>
      <c r="E60" s="5" t="s">
        <v>242</v>
      </c>
      <c r="F60" s="5" t="s">
        <v>190</v>
      </c>
      <c r="G60" s="5" t="s">
        <v>50</v>
      </c>
      <c r="H60" s="6" t="s">
        <v>266</v>
      </c>
      <c r="I60" s="5" t="s">
        <v>269</v>
      </c>
      <c r="J60" s="5" t="s">
        <v>268</v>
      </c>
      <c r="K60" s="5" t="s">
        <v>419</v>
      </c>
      <c r="L60" s="5" t="s">
        <v>54</v>
      </c>
      <c r="M60" s="5" t="s">
        <v>55</v>
      </c>
      <c r="N60" s="5" t="s">
        <v>247</v>
      </c>
      <c r="O60" s="5" t="s">
        <v>57</v>
      </c>
      <c r="P60" s="6" t="s">
        <v>420</v>
      </c>
      <c r="Q60" s="5" t="s">
        <v>421</v>
      </c>
      <c r="R60" s="9" t="n">
        <v>8697</v>
      </c>
      <c r="S60" s="9" t="n">
        <v>9500</v>
      </c>
      <c r="T60" s="9" t="n">
        <v>14778</v>
      </c>
      <c r="U60" s="9"/>
      <c r="V60" s="5" t="s">
        <v>60</v>
      </c>
      <c r="W60" s="5" t="str">
        <f aca="false">IF(T60="","No value reported",IF(S60="","No numeric target",IF(V60="No","Not scored",IF(G60="Lower is better",IF(T60&lt;=S60,"Met","Not met"),IF(T60&gt;=S60,"Met","Not met")))))</f>
        <v>Not scored</v>
      </c>
      <c r="X60" s="5" t="s">
        <v>61</v>
      </c>
      <c r="Y60" s="5" t="s">
        <v>60</v>
      </c>
      <c r="Z60" s="6"/>
      <c r="AA60" s="5" t="s">
        <v>315</v>
      </c>
    </row>
    <row r="61" customFormat="false" ht="15" hidden="false" customHeight="false" outlineLevel="0" collapsed="false">
      <c r="A61" s="5" t="s">
        <v>313</v>
      </c>
      <c r="B61" s="5" t="n">
        <v>27</v>
      </c>
      <c r="C61" s="5" t="s">
        <v>272</v>
      </c>
      <c r="D61" s="5" t="s">
        <v>273</v>
      </c>
      <c r="E61" s="5" t="s">
        <v>242</v>
      </c>
      <c r="F61" s="5" t="s">
        <v>252</v>
      </c>
      <c r="G61" s="5" t="s">
        <v>50</v>
      </c>
      <c r="H61" s="6" t="s">
        <v>273</v>
      </c>
      <c r="I61" s="5" t="s">
        <v>422</v>
      </c>
      <c r="J61" s="5" t="s">
        <v>423</v>
      </c>
      <c r="K61" s="5" t="s">
        <v>424</v>
      </c>
      <c r="L61" s="5" t="s">
        <v>54</v>
      </c>
      <c r="M61" s="5" t="s">
        <v>55</v>
      </c>
      <c r="N61" s="5" t="s">
        <v>247</v>
      </c>
      <c r="O61" s="5" t="s">
        <v>57</v>
      </c>
      <c r="P61" s="6" t="s">
        <v>277</v>
      </c>
      <c r="Q61" s="5" t="s">
        <v>421</v>
      </c>
      <c r="R61" s="10" t="n">
        <v>141636.19</v>
      </c>
      <c r="S61" s="10" t="n">
        <v>148717.99</v>
      </c>
      <c r="T61" s="10" t="n">
        <v>208771</v>
      </c>
      <c r="U61" s="10"/>
      <c r="V61" s="5" t="s">
        <v>60</v>
      </c>
      <c r="W61" s="5" t="str">
        <f aca="false">IF(T61="","No value reported",IF(S61="","No numeric target",IF(V61="No","Not scored",IF(G61="Lower is better",IF(T61&lt;=S61,"Met","Not met"),IF(T61&gt;=S61,"Met","Not met")))))</f>
        <v>Not scored</v>
      </c>
      <c r="X61" s="5" t="s">
        <v>61</v>
      </c>
      <c r="Y61" s="5" t="s">
        <v>62</v>
      </c>
      <c r="Z61" s="6"/>
      <c r="AA61" s="5" t="s">
        <v>315</v>
      </c>
    </row>
    <row r="62" customFormat="false" ht="15" hidden="false" customHeight="false" outlineLevel="0" collapsed="false">
      <c r="A62" s="5" t="s">
        <v>313</v>
      </c>
      <c r="B62" s="5" t="n">
        <v>28</v>
      </c>
      <c r="C62" s="5" t="s">
        <v>278</v>
      </c>
      <c r="D62" s="5" t="s">
        <v>279</v>
      </c>
      <c r="E62" s="5" t="s">
        <v>242</v>
      </c>
      <c r="F62" s="5" t="s">
        <v>252</v>
      </c>
      <c r="G62" s="5" t="s">
        <v>50</v>
      </c>
      <c r="H62" s="6" t="s">
        <v>279</v>
      </c>
      <c r="I62" s="5" t="s">
        <v>425</v>
      </c>
      <c r="J62" s="5" t="s">
        <v>426</v>
      </c>
      <c r="K62" s="5" t="s">
        <v>427</v>
      </c>
      <c r="L62" s="5" t="s">
        <v>54</v>
      </c>
      <c r="M62" s="5" t="s">
        <v>55</v>
      </c>
      <c r="N62" s="5" t="s">
        <v>247</v>
      </c>
      <c r="O62" s="5" t="s">
        <v>57</v>
      </c>
      <c r="P62" s="6" t="s">
        <v>428</v>
      </c>
      <c r="Q62" s="5" t="s">
        <v>421</v>
      </c>
      <c r="R62" s="10" t="n">
        <v>615726.14</v>
      </c>
      <c r="S62" s="10" t="n">
        <v>700000</v>
      </c>
      <c r="T62" s="10" t="n">
        <v>874132</v>
      </c>
      <c r="U62" s="10"/>
      <c r="V62" s="5" t="s">
        <v>60</v>
      </c>
      <c r="W62" s="5" t="str">
        <f aca="false">IF(T62="","No value reported",IF(S62="","No numeric target",IF(V62="No","Not scored",IF(G62="Lower is better",IF(T62&lt;=S62,"Met","Not met"),IF(T62&gt;=S62,"Met","Not met")))))</f>
        <v>Not scored</v>
      </c>
      <c r="X62" s="5" t="s">
        <v>61</v>
      </c>
      <c r="Y62" s="5" t="s">
        <v>60</v>
      </c>
      <c r="Z62" s="6"/>
      <c r="AA62" s="5" t="s">
        <v>315</v>
      </c>
    </row>
    <row r="63" customFormat="false" ht="15" hidden="false" customHeight="false" outlineLevel="0" collapsed="false">
      <c r="A63" s="5" t="s">
        <v>313</v>
      </c>
      <c r="B63" s="5" t="n">
        <v>29</v>
      </c>
      <c r="C63" s="5" t="s">
        <v>284</v>
      </c>
      <c r="D63" s="5" t="s">
        <v>285</v>
      </c>
      <c r="E63" s="5" t="s">
        <v>242</v>
      </c>
      <c r="F63" s="5" t="s">
        <v>252</v>
      </c>
      <c r="G63" s="5" t="s">
        <v>50</v>
      </c>
      <c r="H63" s="6" t="s">
        <v>285</v>
      </c>
      <c r="I63" s="5" t="s">
        <v>429</v>
      </c>
      <c r="J63" s="5" t="s">
        <v>430</v>
      </c>
      <c r="K63" s="5" t="s">
        <v>431</v>
      </c>
      <c r="L63" s="5" t="s">
        <v>54</v>
      </c>
      <c r="M63" s="5" t="s">
        <v>55</v>
      </c>
      <c r="N63" s="5" t="s">
        <v>247</v>
      </c>
      <c r="O63" s="5" t="s">
        <v>57</v>
      </c>
      <c r="P63" s="6" t="s">
        <v>289</v>
      </c>
      <c r="Q63" s="5" t="s">
        <v>421</v>
      </c>
      <c r="R63" s="10" t="n">
        <v>161126468</v>
      </c>
      <c r="S63" s="10" t="n">
        <v>175205918</v>
      </c>
      <c r="T63" s="10" t="n">
        <v>181050007</v>
      </c>
      <c r="U63" s="10"/>
      <c r="V63" s="5" t="s">
        <v>60</v>
      </c>
      <c r="W63" s="5" t="str">
        <f aca="false">IF(T63="","No value reported",IF(S63="","No numeric target",IF(V63="No","Not scored",IF(G63="Lower is better",IF(T63&lt;=S63,"Met","Not met"),IF(T63&gt;=S63,"Met","Not met")))))</f>
        <v>Not scored</v>
      </c>
      <c r="X63" s="5" t="s">
        <v>61</v>
      </c>
      <c r="Y63" s="5" t="s">
        <v>62</v>
      </c>
      <c r="Z63" s="6"/>
      <c r="AA63" s="5" t="s">
        <v>315</v>
      </c>
    </row>
    <row r="64" customFormat="false" ht="15" hidden="false" customHeight="false" outlineLevel="0" collapsed="false">
      <c r="A64" s="5" t="s">
        <v>313</v>
      </c>
      <c r="B64" s="5" t="n">
        <v>30</v>
      </c>
      <c r="C64" s="5" t="s">
        <v>290</v>
      </c>
      <c r="D64" s="5" t="s">
        <v>291</v>
      </c>
      <c r="E64" s="5" t="s">
        <v>242</v>
      </c>
      <c r="F64" s="5" t="s">
        <v>190</v>
      </c>
      <c r="G64" s="5" t="s">
        <v>50</v>
      </c>
      <c r="H64" s="6" t="s">
        <v>292</v>
      </c>
      <c r="I64" s="5" t="s">
        <v>294</v>
      </c>
      <c r="J64" s="5" t="s">
        <v>293</v>
      </c>
      <c r="K64" s="5" t="s">
        <v>432</v>
      </c>
      <c r="L64" s="5" t="s">
        <v>54</v>
      </c>
      <c r="M64" s="5" t="s">
        <v>55</v>
      </c>
      <c r="N64" s="5" t="s">
        <v>247</v>
      </c>
      <c r="O64" s="5" t="s">
        <v>57</v>
      </c>
      <c r="P64" s="6" t="s">
        <v>295</v>
      </c>
      <c r="Q64" s="5" t="s">
        <v>433</v>
      </c>
      <c r="R64" s="9" t="n">
        <v>26</v>
      </c>
      <c r="S64" s="9" t="n">
        <v>500</v>
      </c>
      <c r="T64" s="9" t="n">
        <v>408</v>
      </c>
      <c r="U64" s="9"/>
      <c r="V64" s="5" t="s">
        <v>60</v>
      </c>
      <c r="W64" s="5" t="str">
        <f aca="false">IF(T64="","No value reported",IF(S64="","No numeric target",IF(V64="No","Not scored",IF(G64="Lower is better",IF(T64&lt;=S64,"Met","Not met"),IF(T64&gt;=S64,"Met","Not met")))))</f>
        <v>Not scored</v>
      </c>
      <c r="X64" s="5" t="s">
        <v>61</v>
      </c>
      <c r="Y64" s="5" t="s">
        <v>62</v>
      </c>
      <c r="Z64" s="6"/>
      <c r="AA64" s="5" t="s">
        <v>315</v>
      </c>
    </row>
    <row r="65" customFormat="false" ht="15" hidden="false" customHeight="false" outlineLevel="0" collapsed="false">
      <c r="A65" s="5" t="s">
        <v>313</v>
      </c>
      <c r="B65" s="5" t="n">
        <v>31</v>
      </c>
      <c r="C65" s="5" t="s">
        <v>297</v>
      </c>
      <c r="D65" s="5" t="s">
        <v>298</v>
      </c>
      <c r="E65" s="5" t="s">
        <v>242</v>
      </c>
      <c r="F65" s="5" t="s">
        <v>190</v>
      </c>
      <c r="G65" s="5" t="s">
        <v>50</v>
      </c>
      <c r="H65" s="6" t="s">
        <v>434</v>
      </c>
      <c r="I65" s="5" t="s">
        <v>191</v>
      </c>
      <c r="J65" s="5" t="s">
        <v>300</v>
      </c>
      <c r="K65" s="5" t="s">
        <v>435</v>
      </c>
      <c r="L65" s="5" t="s">
        <v>54</v>
      </c>
      <c r="M65" s="5" t="s">
        <v>55</v>
      </c>
      <c r="N65" s="5" t="s">
        <v>247</v>
      </c>
      <c r="O65" s="5" t="s">
        <v>57</v>
      </c>
      <c r="P65" s="6" t="s">
        <v>436</v>
      </c>
      <c r="Q65" s="5" t="s">
        <v>437</v>
      </c>
      <c r="R65" s="9"/>
      <c r="S65" s="9" t="n">
        <v>300</v>
      </c>
      <c r="T65" s="9" t="n">
        <v>257</v>
      </c>
      <c r="U65" s="9"/>
      <c r="V65" s="5" t="s">
        <v>60</v>
      </c>
      <c r="W65" s="5" t="str">
        <f aca="false">IF(T65="","No value reported",IF(S65="","No numeric target",IF(V65="No","Not scored",IF(G65="Lower is better",IF(T65&lt;=S65,"Met","Not met"),IF(T65&gt;=S65,"Met","Not met")))))</f>
        <v>Not scored</v>
      </c>
      <c r="X65" s="5" t="s">
        <v>61</v>
      </c>
      <c r="Y65" s="5" t="s">
        <v>60</v>
      </c>
      <c r="Z65" s="6"/>
      <c r="AA65" s="5" t="s">
        <v>315</v>
      </c>
    </row>
    <row r="66" customFormat="false" ht="15" hidden="false" customHeight="false" outlineLevel="0" collapsed="false">
      <c r="A66" s="5" t="s">
        <v>438</v>
      </c>
      <c r="B66" s="5" t="n">
        <v>1</v>
      </c>
      <c r="C66" s="5" t="s">
        <v>46</v>
      </c>
      <c r="D66" s="5" t="s">
        <v>47</v>
      </c>
      <c r="E66" s="5" t="s">
        <v>48</v>
      </c>
      <c r="F66" s="5" t="s">
        <v>49</v>
      </c>
      <c r="G66" s="5" t="s">
        <v>50</v>
      </c>
      <c r="H66" s="6" t="s">
        <v>47</v>
      </c>
      <c r="I66" s="5" t="s">
        <v>54</v>
      </c>
      <c r="J66" s="5" t="s">
        <v>52</v>
      </c>
      <c r="K66" s="5" t="s">
        <v>439</v>
      </c>
      <c r="L66" s="5" t="s">
        <v>52</v>
      </c>
      <c r="M66" s="5" t="s">
        <v>55</v>
      </c>
      <c r="N66" s="5" t="s">
        <v>56</v>
      </c>
      <c r="O66" s="5" t="s">
        <v>54</v>
      </c>
      <c r="P66" s="6" t="s">
        <v>440</v>
      </c>
      <c r="Q66" s="5" t="s">
        <v>441</v>
      </c>
      <c r="R66" s="7"/>
      <c r="S66" s="7" t="n">
        <v>1</v>
      </c>
      <c r="T66" s="7" t="n">
        <v>0.886</v>
      </c>
      <c r="U66" s="7" t="n">
        <v>1</v>
      </c>
      <c r="V66" s="5" t="s">
        <v>62</v>
      </c>
      <c r="W66" s="5" t="str">
        <f aca="false">IF(T66="","No value reported",IF(S66="","No numeric target",IF(V66="No","Not scored",IF(G66="Lower is better",IF(T66&lt;=S66,"Met","Not met"),IF(T66&gt;=S66,"Met","Not met")))))</f>
        <v>Not met</v>
      </c>
      <c r="X66" s="5" t="s">
        <v>442</v>
      </c>
      <c r="Y66" s="5" t="s">
        <v>60</v>
      </c>
      <c r="Z66" s="6"/>
      <c r="AA66" s="5" t="s">
        <v>443</v>
      </c>
    </row>
    <row r="67" customFormat="false" ht="15" hidden="false" customHeight="false" outlineLevel="0" collapsed="false">
      <c r="A67" s="5" t="s">
        <v>438</v>
      </c>
      <c r="B67" s="5" t="n">
        <v>2</v>
      </c>
      <c r="C67" s="5" t="s">
        <v>64</v>
      </c>
      <c r="D67" s="5" t="s">
        <v>65</v>
      </c>
      <c r="E67" s="5" t="s">
        <v>48</v>
      </c>
      <c r="F67" s="5" t="s">
        <v>49</v>
      </c>
      <c r="G67" s="5" t="s">
        <v>50</v>
      </c>
      <c r="H67" s="6" t="s">
        <v>65</v>
      </c>
      <c r="I67" s="5" t="s">
        <v>54</v>
      </c>
      <c r="J67" s="5" t="s">
        <v>52</v>
      </c>
      <c r="K67" s="5" t="s">
        <v>349</v>
      </c>
      <c r="L67" s="5" t="s">
        <v>52</v>
      </c>
      <c r="M67" s="5" t="s">
        <v>55</v>
      </c>
      <c r="N67" s="5" t="s">
        <v>56</v>
      </c>
      <c r="O67" s="5" t="s">
        <v>54</v>
      </c>
      <c r="P67" s="6" t="s">
        <v>444</v>
      </c>
      <c r="Q67" s="5" t="s">
        <v>445</v>
      </c>
      <c r="R67" s="7"/>
      <c r="S67" s="7" t="n">
        <v>1</v>
      </c>
      <c r="T67" s="7" t="n">
        <v>0.928</v>
      </c>
      <c r="U67" s="7" t="n">
        <v>1</v>
      </c>
      <c r="V67" s="5" t="s">
        <v>62</v>
      </c>
      <c r="W67" s="5" t="str">
        <f aca="false">IF(T67="","No value reported",IF(S67="","No numeric target",IF(V67="No","Not scored",IF(G67="Lower is better",IF(T67&lt;=S67,"Met","Not met"),IF(T67&gt;=S67,"Met","Not met")))))</f>
        <v>Not met</v>
      </c>
      <c r="X67" s="5" t="s">
        <v>442</v>
      </c>
      <c r="Y67" s="5" t="s">
        <v>60</v>
      </c>
      <c r="Z67" s="6"/>
      <c r="AA67" s="5" t="s">
        <v>443</v>
      </c>
    </row>
    <row r="68" customFormat="false" ht="15" hidden="false" customHeight="false" outlineLevel="0" collapsed="false">
      <c r="A68" s="5" t="s">
        <v>438</v>
      </c>
      <c r="B68" s="5" t="n">
        <v>3</v>
      </c>
      <c r="C68" s="5" t="s">
        <v>85</v>
      </c>
      <c r="D68" s="5" t="s">
        <v>86</v>
      </c>
      <c r="E68" s="5" t="s">
        <v>48</v>
      </c>
      <c r="F68" s="5" t="s">
        <v>49</v>
      </c>
      <c r="G68" s="5" t="s">
        <v>50</v>
      </c>
      <c r="H68" s="6" t="s">
        <v>87</v>
      </c>
      <c r="I68" s="5" t="s">
        <v>54</v>
      </c>
      <c r="J68" s="5" t="s">
        <v>52</v>
      </c>
      <c r="K68" s="5" t="s">
        <v>446</v>
      </c>
      <c r="L68" s="5" t="s">
        <v>52</v>
      </c>
      <c r="M68" s="5" t="s">
        <v>55</v>
      </c>
      <c r="N68" s="5" t="s">
        <v>56</v>
      </c>
      <c r="O68" s="5" t="s">
        <v>54</v>
      </c>
      <c r="P68" s="6" t="s">
        <v>447</v>
      </c>
      <c r="Q68" s="5" t="s">
        <v>445</v>
      </c>
      <c r="R68" s="7"/>
      <c r="S68" s="7" t="n">
        <v>1</v>
      </c>
      <c r="T68" s="7" t="n">
        <v>0.953</v>
      </c>
      <c r="U68" s="7" t="n">
        <v>1</v>
      </c>
      <c r="V68" s="5" t="s">
        <v>62</v>
      </c>
      <c r="W68" s="5" t="str">
        <f aca="false">IF(T68="","No value reported",IF(S68="","No numeric target",IF(V68="No","Not scored",IF(G68="Lower is better",IF(T68&lt;=S68,"Met","Not met"),IF(T68&gt;=S68,"Met","Not met")))))</f>
        <v>Not met</v>
      </c>
      <c r="X68" s="5" t="s">
        <v>442</v>
      </c>
      <c r="Y68" s="5" t="s">
        <v>60</v>
      </c>
      <c r="Z68" s="6"/>
      <c r="AA68" s="5" t="s">
        <v>443</v>
      </c>
    </row>
    <row r="69" customFormat="false" ht="15" hidden="false" customHeight="false" outlineLevel="0" collapsed="false">
      <c r="A69" s="5" t="s">
        <v>438</v>
      </c>
      <c r="B69" s="5" t="n">
        <v>4</v>
      </c>
      <c r="C69" s="5" t="s">
        <v>318</v>
      </c>
      <c r="D69" s="5" t="s">
        <v>319</v>
      </c>
      <c r="E69" s="5" t="s">
        <v>48</v>
      </c>
      <c r="F69" s="5" t="s">
        <v>49</v>
      </c>
      <c r="G69" s="5" t="s">
        <v>50</v>
      </c>
      <c r="H69" s="6" t="s">
        <v>448</v>
      </c>
      <c r="I69" s="5" t="s">
        <v>54</v>
      </c>
      <c r="J69" s="5" t="s">
        <v>322</v>
      </c>
      <c r="K69" s="5" t="s">
        <v>449</v>
      </c>
      <c r="L69" s="5" t="s">
        <v>450</v>
      </c>
      <c r="M69" s="5" t="s">
        <v>451</v>
      </c>
      <c r="N69" s="5" t="s">
        <v>325</v>
      </c>
      <c r="O69" s="5" t="s">
        <v>54</v>
      </c>
      <c r="P69" s="6" t="s">
        <v>452</v>
      </c>
      <c r="Q69" s="5" t="s">
        <v>445</v>
      </c>
      <c r="R69" s="7"/>
      <c r="S69" s="7" t="n">
        <v>0.58</v>
      </c>
      <c r="T69" s="7" t="n">
        <v>0.479</v>
      </c>
      <c r="U69" s="7" t="n">
        <v>0.59</v>
      </c>
      <c r="V69" s="5" t="s">
        <v>62</v>
      </c>
      <c r="W69" s="5" t="str">
        <f aca="false">IF(T69="","No value reported",IF(S69="","No numeric target",IF(V69="No","Not scored",IF(G69="Lower is better",IF(T69&lt;=S69,"Met","Not met"),IF(T69&gt;=S69,"Met","Not met")))))</f>
        <v>Not met</v>
      </c>
      <c r="X69" s="5" t="s">
        <v>442</v>
      </c>
      <c r="Y69" s="5" t="s">
        <v>60</v>
      </c>
      <c r="Z69" s="6" t="s">
        <v>453</v>
      </c>
      <c r="AA69" s="5" t="s">
        <v>443</v>
      </c>
    </row>
    <row r="70" customFormat="false" ht="15" hidden="false" customHeight="false" outlineLevel="0" collapsed="false">
      <c r="A70" s="5" t="s">
        <v>438</v>
      </c>
      <c r="B70" s="5" t="n">
        <v>5</v>
      </c>
      <c r="C70" s="5" t="s">
        <v>335</v>
      </c>
      <c r="D70" s="5" t="s">
        <v>336</v>
      </c>
      <c r="E70" s="5" t="s">
        <v>48</v>
      </c>
      <c r="F70" s="5" t="s">
        <v>49</v>
      </c>
      <c r="G70" s="5" t="s">
        <v>50</v>
      </c>
      <c r="H70" s="6" t="s">
        <v>454</v>
      </c>
      <c r="I70" s="5" t="s">
        <v>54</v>
      </c>
      <c r="J70" s="5" t="s">
        <v>339</v>
      </c>
      <c r="K70" s="5" t="s">
        <v>455</v>
      </c>
      <c r="L70" s="5" t="s">
        <v>456</v>
      </c>
      <c r="M70" s="5" t="s">
        <v>451</v>
      </c>
      <c r="N70" s="5" t="s">
        <v>325</v>
      </c>
      <c r="O70" s="5" t="s">
        <v>54</v>
      </c>
      <c r="P70" s="6" t="s">
        <v>452</v>
      </c>
      <c r="Q70" s="5" t="s">
        <v>445</v>
      </c>
      <c r="R70" s="7"/>
      <c r="S70" s="7" t="n">
        <v>0.675</v>
      </c>
      <c r="T70" s="7" t="n">
        <v>0.543</v>
      </c>
      <c r="U70" s="7" t="n">
        <v>0.715</v>
      </c>
      <c r="V70" s="5" t="s">
        <v>62</v>
      </c>
      <c r="W70" s="5" t="str">
        <f aca="false">IF(T70="","No value reported",IF(S70="","No numeric target",IF(V70="No","Not scored",IF(G70="Lower is better",IF(T70&lt;=S70,"Met","Not met"),IF(T70&gt;=S70,"Met","Not met")))))</f>
        <v>Not met</v>
      </c>
      <c r="X70" s="5" t="s">
        <v>442</v>
      </c>
      <c r="Y70" s="5" t="s">
        <v>60</v>
      </c>
      <c r="Z70" s="6" t="s">
        <v>453</v>
      </c>
      <c r="AA70" s="5" t="s">
        <v>443</v>
      </c>
    </row>
    <row r="71" customFormat="false" ht="15" hidden="false" customHeight="false" outlineLevel="0" collapsed="false">
      <c r="A71" s="5" t="s">
        <v>438</v>
      </c>
      <c r="B71" s="5" t="n">
        <v>6</v>
      </c>
      <c r="C71" s="5" t="s">
        <v>342</v>
      </c>
      <c r="D71" s="5" t="s">
        <v>343</v>
      </c>
      <c r="E71" s="5" t="s">
        <v>48</v>
      </c>
      <c r="F71" s="5" t="s">
        <v>49</v>
      </c>
      <c r="G71" s="5" t="s">
        <v>50</v>
      </c>
      <c r="H71" s="6" t="s">
        <v>457</v>
      </c>
      <c r="I71" s="5" t="s">
        <v>54</v>
      </c>
      <c r="J71" s="5" t="s">
        <v>346</v>
      </c>
      <c r="K71" s="5" t="s">
        <v>458</v>
      </c>
      <c r="L71" s="5" t="s">
        <v>459</v>
      </c>
      <c r="M71" s="5" t="s">
        <v>451</v>
      </c>
      <c r="N71" s="5" t="s">
        <v>325</v>
      </c>
      <c r="O71" s="5" t="s">
        <v>54</v>
      </c>
      <c r="P71" s="6" t="s">
        <v>452</v>
      </c>
      <c r="Q71" s="5" t="s">
        <v>460</v>
      </c>
      <c r="R71" s="7"/>
      <c r="S71" s="7" t="n">
        <v>0.778</v>
      </c>
      <c r="T71" s="7" t="n">
        <v>0.623</v>
      </c>
      <c r="U71" s="7" t="n">
        <v>0.788</v>
      </c>
      <c r="V71" s="5" t="s">
        <v>62</v>
      </c>
      <c r="W71" s="5" t="str">
        <f aca="false">IF(T71="","No value reported",IF(S71="","No numeric target",IF(V71="No","Not scored",IF(G71="Lower is better",IF(T71&lt;=S71,"Met","Not met"),IF(T71&gt;=S71,"Met","Not met")))))</f>
        <v>Not met</v>
      </c>
      <c r="X71" s="5" t="s">
        <v>442</v>
      </c>
      <c r="Y71" s="5" t="s">
        <v>60</v>
      </c>
      <c r="Z71" s="6" t="s">
        <v>453</v>
      </c>
      <c r="AA71" s="5" t="s">
        <v>443</v>
      </c>
    </row>
    <row r="72" customFormat="false" ht="15" hidden="false" customHeight="false" outlineLevel="0" collapsed="false">
      <c r="A72" s="5" t="s">
        <v>438</v>
      </c>
      <c r="B72" s="5" t="n">
        <v>7</v>
      </c>
      <c r="C72" s="5" t="s">
        <v>140</v>
      </c>
      <c r="D72" s="5" t="s">
        <v>141</v>
      </c>
      <c r="E72" s="5" t="s">
        <v>48</v>
      </c>
      <c r="F72" s="5" t="s">
        <v>49</v>
      </c>
      <c r="G72" s="5" t="s">
        <v>50</v>
      </c>
      <c r="H72" s="6" t="s">
        <v>461</v>
      </c>
      <c r="I72" s="5" t="s">
        <v>54</v>
      </c>
      <c r="J72" s="5" t="s">
        <v>144</v>
      </c>
      <c r="K72" s="5" t="s">
        <v>462</v>
      </c>
      <c r="L72" s="5" t="s">
        <v>144</v>
      </c>
      <c r="M72" s="5" t="s">
        <v>55</v>
      </c>
      <c r="N72" s="5" t="s">
        <v>56</v>
      </c>
      <c r="O72" s="5" t="s">
        <v>54</v>
      </c>
      <c r="P72" s="6" t="s">
        <v>463</v>
      </c>
      <c r="Q72" s="5" t="s">
        <v>445</v>
      </c>
      <c r="R72" s="7"/>
      <c r="S72" s="7" t="n">
        <v>0.9504</v>
      </c>
      <c r="T72" s="7" t="n">
        <v>0.927</v>
      </c>
      <c r="U72" s="7" t="n">
        <v>0.9504</v>
      </c>
      <c r="V72" s="5" t="s">
        <v>62</v>
      </c>
      <c r="W72" s="5" t="str">
        <f aca="false">IF(T72="","No value reported",IF(S72="","No numeric target",IF(V72="No","Not scored",IF(G72="Lower is better",IF(T72&lt;=S72,"Met","Not met"),IF(T72&gt;=S72,"Met","Not met")))))</f>
        <v>Not met</v>
      </c>
      <c r="X72" s="5" t="s">
        <v>442</v>
      </c>
      <c r="Y72" s="5" t="s">
        <v>60</v>
      </c>
      <c r="Z72" s="6"/>
      <c r="AA72" s="5" t="s">
        <v>443</v>
      </c>
    </row>
    <row r="73" customFormat="false" ht="15" hidden="false" customHeight="false" outlineLevel="0" collapsed="false">
      <c r="A73" s="5" t="s">
        <v>438</v>
      </c>
      <c r="B73" s="5" t="n">
        <v>8</v>
      </c>
      <c r="C73" s="5" t="s">
        <v>351</v>
      </c>
      <c r="D73" s="5" t="s">
        <v>352</v>
      </c>
      <c r="E73" s="5" t="s">
        <v>48</v>
      </c>
      <c r="F73" s="5" t="s">
        <v>49</v>
      </c>
      <c r="G73" s="5" t="s">
        <v>50</v>
      </c>
      <c r="H73" s="6" t="s">
        <v>464</v>
      </c>
      <c r="I73" s="5" t="s">
        <v>54</v>
      </c>
      <c r="J73" s="5" t="s">
        <v>354</v>
      </c>
      <c r="K73" s="5" t="s">
        <v>465</v>
      </c>
      <c r="L73" s="5" t="s">
        <v>466</v>
      </c>
      <c r="M73" s="5" t="s">
        <v>451</v>
      </c>
      <c r="N73" s="5" t="s">
        <v>325</v>
      </c>
      <c r="O73" s="5" t="s">
        <v>54</v>
      </c>
      <c r="P73" s="6" t="s">
        <v>452</v>
      </c>
      <c r="Q73" s="5" t="s">
        <v>445</v>
      </c>
      <c r="R73" s="7"/>
      <c r="S73" s="7" t="n">
        <v>0.377</v>
      </c>
      <c r="T73" s="7" t="n">
        <v>0.185</v>
      </c>
      <c r="U73" s="7" t="n">
        <v>0.397</v>
      </c>
      <c r="V73" s="5" t="s">
        <v>62</v>
      </c>
      <c r="W73" s="5" t="str">
        <f aca="false">IF(T73="","No value reported",IF(S73="","No numeric target",IF(V73="No","Not scored",IF(G73="Lower is better",IF(T73&lt;=S73,"Met","Not met"),IF(T73&gt;=S73,"Met","Not met")))))</f>
        <v>Not met</v>
      </c>
      <c r="X73" s="5" t="s">
        <v>442</v>
      </c>
      <c r="Y73" s="5" t="s">
        <v>60</v>
      </c>
      <c r="Z73" s="6" t="s">
        <v>453</v>
      </c>
      <c r="AA73" s="5" t="s">
        <v>443</v>
      </c>
    </row>
    <row r="74" customFormat="false" ht="15" hidden="false" customHeight="false" outlineLevel="0" collapsed="false">
      <c r="A74" s="5" t="s">
        <v>438</v>
      </c>
      <c r="B74" s="5" t="n">
        <v>9</v>
      </c>
      <c r="C74" s="5" t="s">
        <v>100</v>
      </c>
      <c r="D74" s="5" t="s">
        <v>101</v>
      </c>
      <c r="E74" s="5" t="s">
        <v>48</v>
      </c>
      <c r="F74" s="5" t="s">
        <v>49</v>
      </c>
      <c r="G74" s="5" t="s">
        <v>50</v>
      </c>
      <c r="H74" s="6" t="s">
        <v>101</v>
      </c>
      <c r="I74" s="5" t="s">
        <v>54</v>
      </c>
      <c r="J74" s="5" t="s">
        <v>103</v>
      </c>
      <c r="K74" s="5" t="s">
        <v>467</v>
      </c>
      <c r="L74" s="5" t="s">
        <v>103</v>
      </c>
      <c r="M74" s="5" t="s">
        <v>55</v>
      </c>
      <c r="N74" s="5" t="s">
        <v>56</v>
      </c>
      <c r="O74" s="5" t="s">
        <v>54</v>
      </c>
      <c r="P74" s="6" t="s">
        <v>468</v>
      </c>
      <c r="Q74" s="5" t="s">
        <v>460</v>
      </c>
      <c r="R74" s="7"/>
      <c r="S74" s="7" t="n">
        <v>0.7</v>
      </c>
      <c r="T74" s="7" t="n">
        <v>0.421</v>
      </c>
      <c r="U74" s="7" t="n">
        <v>0.7</v>
      </c>
      <c r="V74" s="5" t="s">
        <v>62</v>
      </c>
      <c r="W74" s="5" t="str">
        <f aca="false">IF(T74="","No value reported",IF(S74="","No numeric target",IF(V74="No","Not scored",IF(G74="Lower is better",IF(T74&lt;=S74,"Met","Not met"),IF(T74&gt;=S74,"Met","Not met")))))</f>
        <v>Not met</v>
      </c>
      <c r="X74" s="5" t="s">
        <v>442</v>
      </c>
      <c r="Y74" s="5" t="s">
        <v>60</v>
      </c>
      <c r="Z74" s="6"/>
      <c r="AA74" s="5" t="s">
        <v>443</v>
      </c>
    </row>
    <row r="75" customFormat="false" ht="15" hidden="false" customHeight="false" outlineLevel="0" collapsed="false">
      <c r="A75" s="5" t="s">
        <v>438</v>
      </c>
      <c r="B75" s="5" t="n">
        <v>10</v>
      </c>
      <c r="C75" s="5" t="s">
        <v>366</v>
      </c>
      <c r="D75" s="5" t="s">
        <v>367</v>
      </c>
      <c r="E75" s="5" t="s">
        <v>48</v>
      </c>
      <c r="F75" s="5" t="s">
        <v>49</v>
      </c>
      <c r="G75" s="5" t="s">
        <v>50</v>
      </c>
      <c r="H75" s="6" t="s">
        <v>469</v>
      </c>
      <c r="I75" s="5" t="s">
        <v>54</v>
      </c>
      <c r="J75" s="5" t="s">
        <v>369</v>
      </c>
      <c r="K75" s="5" t="s">
        <v>470</v>
      </c>
      <c r="L75" s="5" t="s">
        <v>471</v>
      </c>
      <c r="M75" s="5" t="s">
        <v>451</v>
      </c>
      <c r="N75" s="5" t="s">
        <v>325</v>
      </c>
      <c r="O75" s="5" t="s">
        <v>54</v>
      </c>
      <c r="P75" s="6" t="s">
        <v>452</v>
      </c>
      <c r="Q75" s="5" t="s">
        <v>445</v>
      </c>
      <c r="R75" s="7"/>
      <c r="S75" s="7" t="n">
        <v>0.564</v>
      </c>
      <c r="T75" s="7" t="n">
        <v>0.463</v>
      </c>
      <c r="U75" s="7" t="n">
        <v>0.584</v>
      </c>
      <c r="V75" s="5" t="s">
        <v>62</v>
      </c>
      <c r="W75" s="5" t="str">
        <f aca="false">IF(T75="","No value reported",IF(S75="","No numeric target",IF(V75="No","Not scored",IF(G75="Lower is better",IF(T75&lt;=S75,"Met","Not met"),IF(T75&gt;=S75,"Met","Not met")))))</f>
        <v>Not met</v>
      </c>
      <c r="X75" s="5" t="s">
        <v>442</v>
      </c>
      <c r="Y75" s="5" t="s">
        <v>60</v>
      </c>
      <c r="Z75" s="6" t="s">
        <v>453</v>
      </c>
      <c r="AA75" s="5" t="s">
        <v>443</v>
      </c>
    </row>
    <row r="76" customFormat="false" ht="15" hidden="false" customHeight="false" outlineLevel="0" collapsed="false">
      <c r="A76" s="5" t="s">
        <v>438</v>
      </c>
      <c r="B76" s="5" t="n">
        <v>11</v>
      </c>
      <c r="C76" s="5" t="s">
        <v>155</v>
      </c>
      <c r="D76" s="5" t="s">
        <v>156</v>
      </c>
      <c r="E76" s="5" t="s">
        <v>157</v>
      </c>
      <c r="F76" s="5" t="s">
        <v>49</v>
      </c>
      <c r="G76" s="5" t="s">
        <v>50</v>
      </c>
      <c r="H76" s="6" t="s">
        <v>156</v>
      </c>
      <c r="I76" s="5" t="s">
        <v>54</v>
      </c>
      <c r="J76" s="5" t="s">
        <v>52</v>
      </c>
      <c r="K76" s="5" t="s">
        <v>472</v>
      </c>
      <c r="L76" s="5" t="s">
        <v>52</v>
      </c>
      <c r="M76" s="5" t="s">
        <v>55</v>
      </c>
      <c r="N76" s="5" t="s">
        <v>56</v>
      </c>
      <c r="O76" s="5" t="s">
        <v>54</v>
      </c>
      <c r="P76" s="6" t="s">
        <v>160</v>
      </c>
      <c r="Q76" s="5" t="s">
        <v>445</v>
      </c>
      <c r="R76" s="7"/>
      <c r="S76" s="7" t="n">
        <v>1</v>
      </c>
      <c r="T76" s="7" t="n">
        <v>0.8416</v>
      </c>
      <c r="U76" s="7" t="n">
        <v>1</v>
      </c>
      <c r="V76" s="5" t="s">
        <v>62</v>
      </c>
      <c r="W76" s="5" t="str">
        <f aca="false">IF(T76="","No value reported",IF(S76="","No numeric target",IF(V76="No","Not scored",IF(G76="Lower is better",IF(T76&lt;=S76,"Met","Not met"),IF(T76&gt;=S76,"Met","Not met")))))</f>
        <v>Not met</v>
      </c>
      <c r="X76" s="5" t="s">
        <v>442</v>
      </c>
      <c r="Y76" s="5" t="s">
        <v>62</v>
      </c>
      <c r="Z76" s="6"/>
      <c r="AA76" s="5" t="s">
        <v>443</v>
      </c>
    </row>
    <row r="77" customFormat="false" ht="15" hidden="false" customHeight="false" outlineLevel="0" collapsed="false">
      <c r="A77" s="5" t="s">
        <v>438</v>
      </c>
      <c r="B77" s="5" t="n">
        <v>12</v>
      </c>
      <c r="C77" s="5" t="s">
        <v>162</v>
      </c>
      <c r="D77" s="5" t="s">
        <v>163</v>
      </c>
      <c r="E77" s="5" t="s">
        <v>157</v>
      </c>
      <c r="F77" s="5" t="s">
        <v>49</v>
      </c>
      <c r="G77" s="5" t="s">
        <v>50</v>
      </c>
      <c r="H77" s="6" t="s">
        <v>374</v>
      </c>
      <c r="I77" s="5" t="s">
        <v>54</v>
      </c>
      <c r="J77" s="5" t="s">
        <v>52</v>
      </c>
      <c r="K77" s="5" t="s">
        <v>473</v>
      </c>
      <c r="L77" s="5" t="s">
        <v>52</v>
      </c>
      <c r="M77" s="5" t="s">
        <v>55</v>
      </c>
      <c r="N77" s="5" t="s">
        <v>56</v>
      </c>
      <c r="O77" s="5" t="s">
        <v>54</v>
      </c>
      <c r="P77" s="6" t="s">
        <v>376</v>
      </c>
      <c r="Q77" s="5" t="s">
        <v>445</v>
      </c>
      <c r="R77" s="7"/>
      <c r="S77" s="7" t="n">
        <v>1</v>
      </c>
      <c r="T77" s="7" t="n">
        <v>0.7073</v>
      </c>
      <c r="U77" s="7" t="n">
        <v>1</v>
      </c>
      <c r="V77" s="5" t="s">
        <v>62</v>
      </c>
      <c r="W77" s="5" t="str">
        <f aca="false">IF(T77="","No value reported",IF(S77="","No numeric target",IF(V77="No","Not scored",IF(G77="Lower is better",IF(T77&lt;=S77,"Met","Not met"),IF(T77&gt;=S77,"Met","Not met")))))</f>
        <v>Not met</v>
      </c>
      <c r="X77" s="5" t="s">
        <v>442</v>
      </c>
      <c r="Y77" s="5" t="s">
        <v>62</v>
      </c>
      <c r="Z77" s="6"/>
      <c r="AA77" s="5" t="s">
        <v>443</v>
      </c>
    </row>
    <row r="78" customFormat="false" ht="15" hidden="false" customHeight="false" outlineLevel="0" collapsed="false">
      <c r="A78" s="5" t="s">
        <v>438</v>
      </c>
      <c r="B78" s="5" t="n">
        <v>13</v>
      </c>
      <c r="C78" s="5" t="s">
        <v>168</v>
      </c>
      <c r="D78" s="5" t="s">
        <v>169</v>
      </c>
      <c r="E78" s="5" t="s">
        <v>157</v>
      </c>
      <c r="F78" s="5" t="s">
        <v>49</v>
      </c>
      <c r="G78" s="5" t="s">
        <v>50</v>
      </c>
      <c r="H78" s="6" t="s">
        <v>169</v>
      </c>
      <c r="I78" s="5" t="s">
        <v>54</v>
      </c>
      <c r="J78" s="5" t="s">
        <v>72</v>
      </c>
      <c r="K78" s="5" t="s">
        <v>474</v>
      </c>
      <c r="L78" s="5" t="s">
        <v>72</v>
      </c>
      <c r="M78" s="5" t="s">
        <v>55</v>
      </c>
      <c r="N78" s="5" t="s">
        <v>56</v>
      </c>
      <c r="O78" s="5" t="s">
        <v>54</v>
      </c>
      <c r="P78" s="6" t="s">
        <v>379</v>
      </c>
      <c r="Q78" s="5" t="s">
        <v>445</v>
      </c>
      <c r="R78" s="7"/>
      <c r="S78" s="7" t="n">
        <v>0.95</v>
      </c>
      <c r="T78" s="7" t="n">
        <v>0.8147</v>
      </c>
      <c r="U78" s="7" t="n">
        <v>0.95</v>
      </c>
      <c r="V78" s="5" t="s">
        <v>62</v>
      </c>
      <c r="W78" s="5" t="str">
        <f aca="false">IF(T78="","No value reported",IF(S78="","No numeric target",IF(V78="No","Not scored",IF(G78="Lower is better",IF(T78&lt;=S78,"Met","Not met"),IF(T78&gt;=S78,"Met","Not met")))))</f>
        <v>Not met</v>
      </c>
      <c r="X78" s="5" t="s">
        <v>442</v>
      </c>
      <c r="Y78" s="5" t="s">
        <v>62</v>
      </c>
      <c r="Z78" s="6"/>
      <c r="AA78" s="5" t="s">
        <v>443</v>
      </c>
    </row>
    <row r="79" customFormat="false" ht="15" hidden="false" customHeight="false" outlineLevel="0" collapsed="false">
      <c r="A79" s="5" t="s">
        <v>438</v>
      </c>
      <c r="B79" s="5" t="n">
        <v>14</v>
      </c>
      <c r="C79" s="5" t="s">
        <v>175</v>
      </c>
      <c r="D79" s="5" t="s">
        <v>176</v>
      </c>
      <c r="E79" s="5" t="s">
        <v>177</v>
      </c>
      <c r="F79" s="5" t="s">
        <v>178</v>
      </c>
      <c r="G79" s="5" t="s">
        <v>179</v>
      </c>
      <c r="H79" s="6" t="s">
        <v>180</v>
      </c>
      <c r="I79" s="5" t="s">
        <v>54</v>
      </c>
      <c r="J79" s="5" t="s">
        <v>381</v>
      </c>
      <c r="K79" s="5" t="s">
        <v>475</v>
      </c>
      <c r="L79" s="5" t="s">
        <v>381</v>
      </c>
      <c r="M79" s="5" t="s">
        <v>55</v>
      </c>
      <c r="N79" s="5" t="s">
        <v>184</v>
      </c>
      <c r="O79" s="5" t="s">
        <v>54</v>
      </c>
      <c r="P79" s="6" t="s">
        <v>185</v>
      </c>
      <c r="Q79" s="5" t="s">
        <v>476</v>
      </c>
      <c r="R79" s="8"/>
      <c r="S79" s="8" t="n">
        <v>19</v>
      </c>
      <c r="T79" s="8" t="n">
        <v>21.25</v>
      </c>
      <c r="U79" s="8" t="n">
        <v>19</v>
      </c>
      <c r="V79" s="5" t="s">
        <v>62</v>
      </c>
      <c r="W79" s="5" t="str">
        <f aca="false">IF(T79="","No value reported",IF(S79="","No numeric target",IF(V79="No","Not scored",IF(G79="Lower is better",IF(T79&lt;=S79,"Met","Not met"),IF(T79&gt;=S79,"Met","Not met")))))</f>
        <v>Not met</v>
      </c>
      <c r="X79" s="5" t="s">
        <v>442</v>
      </c>
      <c r="Y79" s="5" t="s">
        <v>62</v>
      </c>
      <c r="Z79" s="6" t="s">
        <v>187</v>
      </c>
      <c r="AA79" s="5" t="s">
        <v>443</v>
      </c>
    </row>
    <row r="80" customFormat="false" ht="15" hidden="false" customHeight="false" outlineLevel="0" collapsed="false">
      <c r="A80" s="5" t="s">
        <v>438</v>
      </c>
      <c r="B80" s="5" t="n">
        <v>15</v>
      </c>
      <c r="C80" s="5" t="s">
        <v>196</v>
      </c>
      <c r="D80" s="5" t="s">
        <v>197</v>
      </c>
      <c r="E80" s="5" t="s">
        <v>177</v>
      </c>
      <c r="F80" s="5" t="s">
        <v>49</v>
      </c>
      <c r="G80" s="5" t="s">
        <v>50</v>
      </c>
      <c r="H80" s="6" t="s">
        <v>198</v>
      </c>
      <c r="I80" s="5" t="s">
        <v>54</v>
      </c>
      <c r="J80" s="5" t="s">
        <v>384</v>
      </c>
      <c r="K80" s="5" t="s">
        <v>384</v>
      </c>
      <c r="L80" s="5" t="s">
        <v>477</v>
      </c>
      <c r="M80" s="5" t="s">
        <v>201</v>
      </c>
      <c r="N80" s="5" t="s">
        <v>202</v>
      </c>
      <c r="O80" s="5" t="s">
        <v>54</v>
      </c>
      <c r="P80" s="6" t="s">
        <v>386</v>
      </c>
      <c r="Q80" s="5" t="s">
        <v>476</v>
      </c>
      <c r="R80" s="7"/>
      <c r="S80" s="7" t="n">
        <v>0.989</v>
      </c>
      <c r="T80" s="7" t="n">
        <v>0.989</v>
      </c>
      <c r="U80" s="7" t="n">
        <v>0.99</v>
      </c>
      <c r="V80" s="5" t="s">
        <v>62</v>
      </c>
      <c r="W80" s="5" t="str">
        <f aca="false">IF(T80="","No value reported",IF(S80="","No numeric target",IF(V80="No","Not scored",IF(G80="Lower is better",IF(T80&lt;=S80,"Met","Not met"),IF(T80&gt;=S80,"Met","Not met")))))</f>
        <v>Met</v>
      </c>
      <c r="X80" s="5" t="s">
        <v>442</v>
      </c>
      <c r="Y80" s="5" t="s">
        <v>60</v>
      </c>
      <c r="Z80" s="6"/>
      <c r="AA80" s="5" t="s">
        <v>443</v>
      </c>
    </row>
    <row r="81" customFormat="false" ht="15" hidden="false" customHeight="false" outlineLevel="0" collapsed="false">
      <c r="A81" s="5" t="s">
        <v>438</v>
      </c>
      <c r="B81" s="5" t="n">
        <v>16</v>
      </c>
      <c r="C81" s="5" t="s">
        <v>206</v>
      </c>
      <c r="D81" s="5" t="s">
        <v>207</v>
      </c>
      <c r="E81" s="5" t="s">
        <v>177</v>
      </c>
      <c r="F81" s="5" t="s">
        <v>49</v>
      </c>
      <c r="G81" s="5" t="s">
        <v>50</v>
      </c>
      <c r="H81" s="6" t="s">
        <v>208</v>
      </c>
      <c r="I81" s="5" t="s">
        <v>54</v>
      </c>
      <c r="J81" s="5" t="s">
        <v>388</v>
      </c>
      <c r="K81" s="5" t="s">
        <v>478</v>
      </c>
      <c r="L81" s="5" t="s">
        <v>388</v>
      </c>
      <c r="M81" s="5" t="s">
        <v>55</v>
      </c>
      <c r="N81" s="5" t="s">
        <v>212</v>
      </c>
      <c r="O81" s="5" t="s">
        <v>54</v>
      </c>
      <c r="P81" s="6" t="s">
        <v>213</v>
      </c>
      <c r="Q81" s="5" t="s">
        <v>476</v>
      </c>
      <c r="R81" s="7"/>
      <c r="S81" s="7" t="n">
        <v>0.93</v>
      </c>
      <c r="T81" s="7" t="n">
        <v>0.9178</v>
      </c>
      <c r="U81" s="7" t="n">
        <v>0.93</v>
      </c>
      <c r="V81" s="5" t="s">
        <v>62</v>
      </c>
      <c r="W81" s="5" t="str">
        <f aca="false">IF(T81="","No value reported",IF(S81="","No numeric target",IF(V81="No","Not scored",IF(G81="Lower is better",IF(T81&lt;=S81,"Met","Not met"),IF(T81&gt;=S81,"Met","Not met")))))</f>
        <v>Not met</v>
      </c>
      <c r="X81" s="5" t="s">
        <v>442</v>
      </c>
      <c r="Y81" s="5" t="s">
        <v>62</v>
      </c>
      <c r="Z81" s="6"/>
      <c r="AA81" s="5" t="s">
        <v>443</v>
      </c>
    </row>
    <row r="82" customFormat="false" ht="15" hidden="false" customHeight="false" outlineLevel="0" collapsed="false">
      <c r="A82" s="5" t="s">
        <v>438</v>
      </c>
      <c r="B82" s="5" t="n">
        <v>17</v>
      </c>
      <c r="C82" s="5" t="s">
        <v>215</v>
      </c>
      <c r="D82" s="5" t="s">
        <v>216</v>
      </c>
      <c r="E82" s="5" t="s">
        <v>217</v>
      </c>
      <c r="F82" s="5" t="s">
        <v>190</v>
      </c>
      <c r="G82" s="5" t="s">
        <v>50</v>
      </c>
      <c r="H82" s="6" t="s">
        <v>479</v>
      </c>
      <c r="I82" s="5" t="s">
        <v>54</v>
      </c>
      <c r="J82" s="5" t="s">
        <v>480</v>
      </c>
      <c r="K82" s="5" t="s">
        <v>481</v>
      </c>
      <c r="L82" s="5" t="s">
        <v>482</v>
      </c>
      <c r="M82" s="5" t="s">
        <v>55</v>
      </c>
      <c r="N82" s="5" t="s">
        <v>483</v>
      </c>
      <c r="O82" s="5" t="s">
        <v>54</v>
      </c>
      <c r="P82" s="6" t="s">
        <v>484</v>
      </c>
      <c r="Q82" s="5" t="s">
        <v>485</v>
      </c>
      <c r="R82" s="9"/>
      <c r="S82" s="9" t="n">
        <v>24673</v>
      </c>
      <c r="T82" s="9" t="n">
        <v>21417</v>
      </c>
      <c r="U82" s="9" t="n">
        <v>22488</v>
      </c>
      <c r="V82" s="5" t="s">
        <v>62</v>
      </c>
      <c r="W82" s="5" t="str">
        <f aca="false">IF(T82="","No value reported",IF(S82="","No numeric target",IF(V82="No","Not scored",IF(G82="Lower is better",IF(T82&lt;=S82,"Met","Not met"),IF(T82&gt;=S82,"Met","Not met")))))</f>
        <v>Not met</v>
      </c>
      <c r="X82" s="5" t="s">
        <v>442</v>
      </c>
      <c r="Y82" s="5" t="s">
        <v>62</v>
      </c>
      <c r="Z82" s="6"/>
      <c r="AA82" s="5" t="s">
        <v>443</v>
      </c>
    </row>
    <row r="83" customFormat="false" ht="15" hidden="false" customHeight="false" outlineLevel="0" collapsed="false">
      <c r="A83" s="5" t="s">
        <v>438</v>
      </c>
      <c r="B83" s="5" t="n">
        <v>18</v>
      </c>
      <c r="C83" s="5" t="s">
        <v>226</v>
      </c>
      <c r="D83" s="5" t="s">
        <v>227</v>
      </c>
      <c r="E83" s="5" t="s">
        <v>217</v>
      </c>
      <c r="F83" s="5" t="s">
        <v>190</v>
      </c>
      <c r="G83" s="5" t="s">
        <v>50</v>
      </c>
      <c r="H83" s="6" t="s">
        <v>228</v>
      </c>
      <c r="I83" s="5" t="s">
        <v>54</v>
      </c>
      <c r="J83" s="5" t="s">
        <v>397</v>
      </c>
      <c r="K83" s="5" t="s">
        <v>486</v>
      </c>
      <c r="L83" s="5" t="s">
        <v>487</v>
      </c>
      <c r="M83" s="5" t="s">
        <v>55</v>
      </c>
      <c r="N83" s="5" t="s">
        <v>232</v>
      </c>
      <c r="O83" s="5" t="s">
        <v>54</v>
      </c>
      <c r="P83" s="6" t="s">
        <v>233</v>
      </c>
      <c r="Q83" s="5" t="s">
        <v>485</v>
      </c>
      <c r="R83" s="9"/>
      <c r="S83" s="9"/>
      <c r="T83" s="9" t="n">
        <v>4345</v>
      </c>
      <c r="U83" s="9"/>
      <c r="V83" s="5" t="s">
        <v>62</v>
      </c>
      <c r="W83" s="5" t="str">
        <f aca="false">IF(T83="","No value reported",IF(S83="","No numeric target",IF(V83="No","Not scored",IF(G83="Lower is better",IF(T83&lt;=S83,"Met","Not met"),IF(T83&gt;=S83,"Met","Not met")))))</f>
        <v>No numeric target</v>
      </c>
      <c r="X83" s="5" t="s">
        <v>442</v>
      </c>
      <c r="Y83" s="5" t="s">
        <v>62</v>
      </c>
      <c r="Z83" s="6"/>
      <c r="AA83" s="5" t="s">
        <v>443</v>
      </c>
    </row>
    <row r="84" customFormat="false" ht="15" hidden="false" customHeight="false" outlineLevel="0" collapsed="false">
      <c r="A84" s="5" t="s">
        <v>438</v>
      </c>
      <c r="B84" s="5" t="n">
        <v>19</v>
      </c>
      <c r="C84" s="5" t="s">
        <v>235</v>
      </c>
      <c r="D84" s="5" t="s">
        <v>236</v>
      </c>
      <c r="E84" s="5" t="s">
        <v>217</v>
      </c>
      <c r="F84" s="5" t="s">
        <v>190</v>
      </c>
      <c r="G84" s="5" t="s">
        <v>50</v>
      </c>
      <c r="H84" s="6" t="s">
        <v>237</v>
      </c>
      <c r="I84" s="5" t="s">
        <v>54</v>
      </c>
      <c r="J84" s="5" t="s">
        <v>397</v>
      </c>
      <c r="K84" s="5" t="s">
        <v>488</v>
      </c>
      <c r="L84" s="5" t="s">
        <v>487</v>
      </c>
      <c r="M84" s="5" t="s">
        <v>55</v>
      </c>
      <c r="N84" s="5" t="s">
        <v>238</v>
      </c>
      <c r="O84" s="5" t="s">
        <v>54</v>
      </c>
      <c r="P84" s="6" t="s">
        <v>489</v>
      </c>
      <c r="Q84" s="5" t="s">
        <v>485</v>
      </c>
      <c r="R84" s="9"/>
      <c r="S84" s="9"/>
      <c r="T84" s="9" t="n">
        <v>1045</v>
      </c>
      <c r="U84" s="9"/>
      <c r="V84" s="5" t="s">
        <v>62</v>
      </c>
      <c r="W84" s="5" t="str">
        <f aca="false">IF(T84="","No value reported",IF(S84="","No numeric target",IF(V84="No","Not scored",IF(G84="Lower is better",IF(T84&lt;=S84,"Met","Not met"),IF(T84&gt;=S84,"Met","Not met")))))</f>
        <v>No numeric target</v>
      </c>
      <c r="X84" s="5" t="s">
        <v>442</v>
      </c>
      <c r="Y84" s="5" t="s">
        <v>60</v>
      </c>
      <c r="Z84" s="6"/>
      <c r="AA84" s="5" t="s">
        <v>443</v>
      </c>
    </row>
    <row r="85" customFormat="false" ht="15" hidden="false" customHeight="false" outlineLevel="0" collapsed="false">
      <c r="A85" s="5" t="s">
        <v>438</v>
      </c>
      <c r="B85" s="5" t="n">
        <v>20</v>
      </c>
      <c r="C85" s="5" t="s">
        <v>404</v>
      </c>
      <c r="D85" s="5" t="s">
        <v>405</v>
      </c>
      <c r="E85" s="5" t="s">
        <v>217</v>
      </c>
      <c r="F85" s="5" t="s">
        <v>190</v>
      </c>
      <c r="G85" s="5" t="s">
        <v>50</v>
      </c>
      <c r="H85" s="6" t="s">
        <v>406</v>
      </c>
      <c r="I85" s="5" t="s">
        <v>54</v>
      </c>
      <c r="J85" s="5" t="s">
        <v>397</v>
      </c>
      <c r="K85" s="5" t="s">
        <v>490</v>
      </c>
      <c r="L85" s="5" t="s">
        <v>487</v>
      </c>
      <c r="M85" s="5" t="s">
        <v>55</v>
      </c>
      <c r="N85" s="5" t="s">
        <v>408</v>
      </c>
      <c r="O85" s="5" t="s">
        <v>54</v>
      </c>
      <c r="P85" s="6" t="s">
        <v>491</v>
      </c>
      <c r="Q85" s="5" t="s">
        <v>485</v>
      </c>
      <c r="R85" s="9"/>
      <c r="S85" s="9"/>
      <c r="T85" s="9" t="n">
        <v>2023</v>
      </c>
      <c r="U85" s="9"/>
      <c r="V85" s="5" t="s">
        <v>62</v>
      </c>
      <c r="W85" s="5" t="str">
        <f aca="false">IF(T85="","No value reported",IF(S85="","No numeric target",IF(V85="No","Not scored",IF(G85="Lower is better",IF(T85&lt;=S85,"Met","Not met"),IF(T85&gt;=S85,"Met","Not met")))))</f>
        <v>No numeric target</v>
      </c>
      <c r="X85" s="5" t="s">
        <v>442</v>
      </c>
      <c r="Y85" s="5" t="s">
        <v>62</v>
      </c>
      <c r="Z85" s="6"/>
      <c r="AA85" s="5" t="s">
        <v>443</v>
      </c>
    </row>
    <row r="86" customFormat="false" ht="15" hidden="false" customHeight="false" outlineLevel="0" collapsed="false">
      <c r="A86" s="5" t="s">
        <v>438</v>
      </c>
      <c r="B86" s="5" t="n">
        <v>21</v>
      </c>
      <c r="C86" s="5" t="s">
        <v>240</v>
      </c>
      <c r="D86" s="5" t="s">
        <v>241</v>
      </c>
      <c r="E86" s="5" t="s">
        <v>242</v>
      </c>
      <c r="F86" s="5" t="s">
        <v>49</v>
      </c>
      <c r="G86" s="5" t="s">
        <v>50</v>
      </c>
      <c r="H86" s="6" t="s">
        <v>492</v>
      </c>
      <c r="I86" s="5" t="s">
        <v>54</v>
      </c>
      <c r="J86" s="5" t="s">
        <v>493</v>
      </c>
      <c r="K86" s="5" t="s">
        <v>494</v>
      </c>
      <c r="L86" s="5" t="s">
        <v>495</v>
      </c>
      <c r="M86" s="5" t="s">
        <v>55</v>
      </c>
      <c r="N86" s="5" t="s">
        <v>496</v>
      </c>
      <c r="O86" s="5" t="s">
        <v>54</v>
      </c>
      <c r="P86" s="6" t="s">
        <v>497</v>
      </c>
      <c r="Q86" s="5" t="s">
        <v>498</v>
      </c>
      <c r="R86" s="7"/>
      <c r="S86" s="7" t="n">
        <v>0.8</v>
      </c>
      <c r="T86" s="7" t="n">
        <v>0.8129</v>
      </c>
      <c r="U86" s="7" t="n">
        <v>0.81</v>
      </c>
      <c r="V86" s="5" t="s">
        <v>62</v>
      </c>
      <c r="W86" s="5" t="str">
        <f aca="false">IF(T86="","No value reported",IF(S86="","No numeric target",IF(V86="No","Not scored",IF(G86="Lower is better",IF(T86&lt;=S86,"Met","Not met"),IF(T86&gt;=S86,"Met","Not met")))))</f>
        <v>Met</v>
      </c>
      <c r="X86" s="5" t="s">
        <v>442</v>
      </c>
      <c r="Y86" s="5" t="s">
        <v>62</v>
      </c>
      <c r="Z86" s="6"/>
      <c r="AA86" s="5" t="s">
        <v>443</v>
      </c>
    </row>
    <row r="87" customFormat="false" ht="15" hidden="false" customHeight="false" outlineLevel="0" collapsed="false">
      <c r="A87" s="5" t="s">
        <v>438</v>
      </c>
      <c r="B87" s="5" t="n">
        <v>22</v>
      </c>
      <c r="C87" s="5" t="s">
        <v>250</v>
      </c>
      <c r="D87" s="5" t="s">
        <v>251</v>
      </c>
      <c r="E87" s="5" t="s">
        <v>242</v>
      </c>
      <c r="F87" s="5" t="s">
        <v>252</v>
      </c>
      <c r="G87" s="5" t="s">
        <v>50</v>
      </c>
      <c r="H87" s="6" t="s">
        <v>499</v>
      </c>
      <c r="I87" s="5" t="s">
        <v>54</v>
      </c>
      <c r="J87" s="5" t="s">
        <v>413</v>
      </c>
      <c r="K87" s="5" t="s">
        <v>500</v>
      </c>
      <c r="L87" s="5" t="s">
        <v>501</v>
      </c>
      <c r="M87" s="5" t="s">
        <v>55</v>
      </c>
      <c r="N87" s="5" t="s">
        <v>496</v>
      </c>
      <c r="O87" s="5" t="s">
        <v>54</v>
      </c>
      <c r="P87" s="6" t="s">
        <v>502</v>
      </c>
      <c r="Q87" s="5" t="s">
        <v>498</v>
      </c>
      <c r="R87" s="10"/>
      <c r="S87" s="10" t="n">
        <v>270640000</v>
      </c>
      <c r="T87" s="10" t="n">
        <v>295367500</v>
      </c>
      <c r="U87" s="10" t="n">
        <v>295000000</v>
      </c>
      <c r="V87" s="5" t="s">
        <v>62</v>
      </c>
      <c r="W87" s="5" t="str">
        <f aca="false">IF(T87="","No value reported",IF(S87="","No numeric target",IF(V87="No","Not scored",IF(G87="Lower is better",IF(T87&lt;=S87,"Met","Not met"),IF(T87&gt;=S87,"Met","Not met")))))</f>
        <v>Met</v>
      </c>
      <c r="X87" s="5" t="s">
        <v>442</v>
      </c>
      <c r="Y87" s="5" t="s">
        <v>62</v>
      </c>
      <c r="Z87" s="6"/>
      <c r="AA87" s="5" t="s">
        <v>443</v>
      </c>
    </row>
    <row r="88" customFormat="false" ht="15" hidden="false" customHeight="false" outlineLevel="0" collapsed="false">
      <c r="A88" s="5" t="s">
        <v>438</v>
      </c>
      <c r="B88" s="5" t="n">
        <v>23</v>
      </c>
      <c r="C88" s="5" t="s">
        <v>259</v>
      </c>
      <c r="D88" s="5" t="s">
        <v>260</v>
      </c>
      <c r="E88" s="5" t="s">
        <v>242</v>
      </c>
      <c r="F88" s="5" t="s">
        <v>49</v>
      </c>
      <c r="G88" s="5" t="s">
        <v>50</v>
      </c>
      <c r="H88" s="6" t="s">
        <v>503</v>
      </c>
      <c r="I88" s="5" t="s">
        <v>54</v>
      </c>
      <c r="J88" s="5" t="s">
        <v>416</v>
      </c>
      <c r="K88" s="5" t="s">
        <v>504</v>
      </c>
      <c r="L88" s="5" t="s">
        <v>322</v>
      </c>
      <c r="M88" s="5" t="s">
        <v>55</v>
      </c>
      <c r="N88" s="5" t="s">
        <v>496</v>
      </c>
      <c r="O88" s="5" t="s">
        <v>54</v>
      </c>
      <c r="P88" s="6" t="s">
        <v>505</v>
      </c>
      <c r="Q88" s="5" t="s">
        <v>498</v>
      </c>
      <c r="R88" s="7"/>
      <c r="S88" s="7" t="n">
        <v>0.57</v>
      </c>
      <c r="T88" s="7" t="n">
        <v>0.5828</v>
      </c>
      <c r="U88" s="7" t="n">
        <v>0.58</v>
      </c>
      <c r="V88" s="5" t="s">
        <v>62</v>
      </c>
      <c r="W88" s="5" t="str">
        <f aca="false">IF(T88="","No value reported",IF(S88="","No numeric target",IF(V88="No","Not scored",IF(G88="Lower is better",IF(T88&lt;=S88,"Met","Not met"),IF(T88&gt;=S88,"Met","Not met")))))</f>
        <v>Met</v>
      </c>
      <c r="X88" s="5" t="s">
        <v>442</v>
      </c>
      <c r="Y88" s="5" t="s">
        <v>60</v>
      </c>
      <c r="Z88" s="6"/>
      <c r="AA88" s="5" t="s">
        <v>443</v>
      </c>
    </row>
    <row r="89" customFormat="false" ht="15" hidden="false" customHeight="false" outlineLevel="0" collapsed="false">
      <c r="A89" s="5" t="s">
        <v>438</v>
      </c>
      <c r="B89" s="5" t="n">
        <v>24</v>
      </c>
      <c r="C89" s="5" t="s">
        <v>265</v>
      </c>
      <c r="D89" s="5" t="s">
        <v>266</v>
      </c>
      <c r="E89" s="5" t="s">
        <v>242</v>
      </c>
      <c r="F89" s="5" t="s">
        <v>190</v>
      </c>
      <c r="G89" s="5" t="s">
        <v>50</v>
      </c>
      <c r="H89" s="6" t="s">
        <v>506</v>
      </c>
      <c r="I89" s="5" t="s">
        <v>54</v>
      </c>
      <c r="J89" s="5" t="s">
        <v>268</v>
      </c>
      <c r="K89" s="5" t="s">
        <v>507</v>
      </c>
      <c r="L89" s="5" t="s">
        <v>508</v>
      </c>
      <c r="M89" s="5" t="s">
        <v>55</v>
      </c>
      <c r="N89" s="5" t="s">
        <v>496</v>
      </c>
      <c r="O89" s="5" t="s">
        <v>54</v>
      </c>
      <c r="P89" s="6" t="s">
        <v>509</v>
      </c>
      <c r="Q89" s="5" t="s">
        <v>498</v>
      </c>
      <c r="R89" s="9"/>
      <c r="S89" s="9" t="n">
        <v>9500</v>
      </c>
      <c r="T89" s="9" t="n">
        <v>10986</v>
      </c>
      <c r="U89" s="9" t="n">
        <v>12085</v>
      </c>
      <c r="V89" s="5" t="s">
        <v>62</v>
      </c>
      <c r="W89" s="5" t="str">
        <f aca="false">IF(T89="","No value reported",IF(S89="","No numeric target",IF(V89="No","Not scored",IF(G89="Lower is better",IF(T89&lt;=S89,"Met","Not met"),IF(T89&gt;=S89,"Met","Not met")))))</f>
        <v>Met</v>
      </c>
      <c r="X89" s="5" t="s">
        <v>442</v>
      </c>
      <c r="Y89" s="5" t="s">
        <v>60</v>
      </c>
      <c r="Z89" s="6"/>
      <c r="AA89" s="5" t="s">
        <v>443</v>
      </c>
    </row>
    <row r="90" customFormat="false" ht="15" hidden="false" customHeight="false" outlineLevel="0" collapsed="false">
      <c r="A90" s="5" t="s">
        <v>438</v>
      </c>
      <c r="B90" s="5" t="n">
        <v>25</v>
      </c>
      <c r="C90" s="5" t="s">
        <v>272</v>
      </c>
      <c r="D90" s="5" t="s">
        <v>273</v>
      </c>
      <c r="E90" s="5" t="s">
        <v>242</v>
      </c>
      <c r="F90" s="5" t="s">
        <v>252</v>
      </c>
      <c r="G90" s="5" t="s">
        <v>50</v>
      </c>
      <c r="H90" s="6" t="s">
        <v>510</v>
      </c>
      <c r="I90" s="5" t="s">
        <v>54</v>
      </c>
      <c r="J90" s="5" t="s">
        <v>511</v>
      </c>
      <c r="K90" s="5" t="s">
        <v>512</v>
      </c>
      <c r="L90" s="5" t="s">
        <v>513</v>
      </c>
      <c r="M90" s="5" t="s">
        <v>55</v>
      </c>
      <c r="N90" s="5" t="s">
        <v>496</v>
      </c>
      <c r="O90" s="5" t="s">
        <v>54</v>
      </c>
      <c r="P90" s="6" t="s">
        <v>514</v>
      </c>
      <c r="Q90" s="5" t="s">
        <v>498</v>
      </c>
      <c r="R90" s="10"/>
      <c r="S90" s="10" t="n">
        <v>148718</v>
      </c>
      <c r="T90" s="10" t="n">
        <v>146028</v>
      </c>
      <c r="U90" s="10" t="n">
        <v>160630</v>
      </c>
      <c r="V90" s="5" t="s">
        <v>62</v>
      </c>
      <c r="W90" s="5" t="str">
        <f aca="false">IF(T90="","No value reported",IF(S90="","No numeric target",IF(V90="No","Not scored",IF(G90="Lower is better",IF(T90&lt;=S90,"Met","Not met"),IF(T90&gt;=S90,"Met","Not met")))))</f>
        <v>Not met</v>
      </c>
      <c r="X90" s="5" t="s">
        <v>442</v>
      </c>
      <c r="Y90" s="5" t="s">
        <v>60</v>
      </c>
      <c r="Z90" s="6"/>
      <c r="AA90" s="5" t="s">
        <v>443</v>
      </c>
    </row>
    <row r="91" customFormat="false" ht="15" hidden="false" customHeight="false" outlineLevel="0" collapsed="false">
      <c r="A91" s="5" t="s">
        <v>438</v>
      </c>
      <c r="B91" s="5" t="n">
        <v>26</v>
      </c>
      <c r="C91" s="5" t="s">
        <v>278</v>
      </c>
      <c r="D91" s="5" t="s">
        <v>279</v>
      </c>
      <c r="E91" s="5" t="s">
        <v>242</v>
      </c>
      <c r="F91" s="5" t="s">
        <v>252</v>
      </c>
      <c r="G91" s="5" t="s">
        <v>50</v>
      </c>
      <c r="H91" s="6" t="s">
        <v>515</v>
      </c>
      <c r="I91" s="5" t="s">
        <v>54</v>
      </c>
      <c r="J91" s="5" t="s">
        <v>516</v>
      </c>
      <c r="K91" s="5" t="s">
        <v>517</v>
      </c>
      <c r="L91" s="5" t="s">
        <v>518</v>
      </c>
      <c r="M91" s="5" t="s">
        <v>55</v>
      </c>
      <c r="N91" s="5" t="s">
        <v>496</v>
      </c>
      <c r="O91" s="5" t="s">
        <v>54</v>
      </c>
      <c r="P91" s="6" t="s">
        <v>519</v>
      </c>
      <c r="Q91" s="5" t="s">
        <v>498</v>
      </c>
      <c r="R91" s="10"/>
      <c r="S91" s="10" t="n">
        <v>700000</v>
      </c>
      <c r="T91" s="10" t="n">
        <v>934811</v>
      </c>
      <c r="U91" s="10" t="n">
        <v>1028292</v>
      </c>
      <c r="V91" s="5" t="s">
        <v>62</v>
      </c>
      <c r="W91" s="5" t="str">
        <f aca="false">IF(T91="","No value reported",IF(S91="","No numeric target",IF(V91="No","Not scored",IF(G91="Lower is better",IF(T91&lt;=S91,"Met","Not met"),IF(T91&gt;=S91,"Met","Not met")))))</f>
        <v>Met</v>
      </c>
      <c r="X91" s="5" t="s">
        <v>442</v>
      </c>
      <c r="Y91" s="5" t="s">
        <v>62</v>
      </c>
      <c r="Z91" s="6"/>
      <c r="AA91" s="5" t="s">
        <v>443</v>
      </c>
    </row>
    <row r="92" customFormat="false" ht="15" hidden="false" customHeight="false" outlineLevel="0" collapsed="false">
      <c r="A92" s="5" t="s">
        <v>438</v>
      </c>
      <c r="B92" s="5" t="n">
        <v>27</v>
      </c>
      <c r="C92" s="5" t="s">
        <v>284</v>
      </c>
      <c r="D92" s="5" t="s">
        <v>285</v>
      </c>
      <c r="E92" s="5" t="s">
        <v>242</v>
      </c>
      <c r="F92" s="5" t="s">
        <v>252</v>
      </c>
      <c r="G92" s="5" t="s">
        <v>50</v>
      </c>
      <c r="H92" s="6" t="s">
        <v>520</v>
      </c>
      <c r="I92" s="5" t="s">
        <v>54</v>
      </c>
      <c r="J92" s="5" t="s">
        <v>430</v>
      </c>
      <c r="K92" s="5" t="s">
        <v>521</v>
      </c>
      <c r="L92" s="5" t="s">
        <v>522</v>
      </c>
      <c r="M92" s="5" t="s">
        <v>55</v>
      </c>
      <c r="N92" s="5" t="s">
        <v>496</v>
      </c>
      <c r="O92" s="5" t="s">
        <v>54</v>
      </c>
      <c r="P92" s="6" t="s">
        <v>523</v>
      </c>
      <c r="Q92" s="5" t="s">
        <v>498</v>
      </c>
      <c r="R92" s="10"/>
      <c r="S92" s="10" t="n">
        <v>175205918</v>
      </c>
      <c r="T92" s="10" t="n">
        <v>187260125</v>
      </c>
      <c r="U92" s="10" t="n">
        <v>188000000</v>
      </c>
      <c r="V92" s="5" t="s">
        <v>62</v>
      </c>
      <c r="W92" s="5" t="str">
        <f aca="false">IF(T92="","No value reported",IF(S92="","No numeric target",IF(V92="No","Not scored",IF(G92="Lower is better",IF(T92&lt;=S92,"Met","Not met"),IF(T92&gt;=S92,"Met","Not met")))))</f>
        <v>Met</v>
      </c>
      <c r="X92" s="5" t="s">
        <v>442</v>
      </c>
      <c r="Y92" s="5" t="s">
        <v>62</v>
      </c>
      <c r="Z92" s="6" t="s">
        <v>303</v>
      </c>
      <c r="AA92" s="5" t="s">
        <v>443</v>
      </c>
    </row>
    <row r="93" customFormat="false" ht="15" hidden="false" customHeight="false" outlineLevel="0" collapsed="false">
      <c r="A93" s="5" t="s">
        <v>438</v>
      </c>
      <c r="B93" s="5" t="n">
        <v>28</v>
      </c>
      <c r="C93" s="5" t="s">
        <v>290</v>
      </c>
      <c r="D93" s="5" t="s">
        <v>291</v>
      </c>
      <c r="E93" s="5" t="s">
        <v>242</v>
      </c>
      <c r="F93" s="5" t="s">
        <v>190</v>
      </c>
      <c r="G93" s="5" t="s">
        <v>50</v>
      </c>
      <c r="H93" s="6" t="s">
        <v>524</v>
      </c>
      <c r="I93" s="5" t="s">
        <v>54</v>
      </c>
      <c r="J93" s="5" t="s">
        <v>293</v>
      </c>
      <c r="K93" s="5" t="s">
        <v>525</v>
      </c>
      <c r="L93" s="5" t="s">
        <v>526</v>
      </c>
      <c r="M93" s="5" t="s">
        <v>55</v>
      </c>
      <c r="N93" s="5" t="s">
        <v>496</v>
      </c>
      <c r="O93" s="5" t="s">
        <v>54</v>
      </c>
      <c r="P93" s="6" t="s">
        <v>527</v>
      </c>
      <c r="Q93" s="5" t="s">
        <v>498</v>
      </c>
      <c r="R93" s="9"/>
      <c r="S93" s="9" t="n">
        <v>500</v>
      </c>
      <c r="T93" s="9" t="n">
        <v>441</v>
      </c>
      <c r="U93" s="9" t="n">
        <v>125</v>
      </c>
      <c r="V93" s="5" t="s">
        <v>62</v>
      </c>
      <c r="W93" s="5" t="str">
        <f aca="false">IF(T93="","No value reported",IF(S93="","No numeric target",IF(V93="No","Not scored",IF(G93="Lower is better",IF(T93&lt;=S93,"Met","Not met"),IF(T93&gt;=S93,"Met","Not met")))))</f>
        <v>Not met</v>
      </c>
      <c r="X93" s="5" t="s">
        <v>442</v>
      </c>
      <c r="Y93" s="5" t="s">
        <v>62</v>
      </c>
      <c r="Z93" s="6"/>
      <c r="AA93" s="5" t="s">
        <v>443</v>
      </c>
    </row>
    <row r="94" customFormat="false" ht="15" hidden="false" customHeight="false" outlineLevel="0" collapsed="false">
      <c r="A94" s="5" t="s">
        <v>528</v>
      </c>
      <c r="B94" s="5" t="n">
        <v>1</v>
      </c>
      <c r="C94" s="5" t="s">
        <v>46</v>
      </c>
      <c r="D94" s="5" t="s">
        <v>47</v>
      </c>
      <c r="E94" s="5" t="s">
        <v>48</v>
      </c>
      <c r="F94" s="5" t="s">
        <v>49</v>
      </c>
      <c r="G94" s="5" t="s">
        <v>50</v>
      </c>
      <c r="H94" s="6" t="s">
        <v>47</v>
      </c>
      <c r="I94" s="5" t="s">
        <v>439</v>
      </c>
      <c r="J94" s="5" t="s">
        <v>52</v>
      </c>
      <c r="K94" s="5" t="s">
        <v>529</v>
      </c>
      <c r="L94" s="5" t="s">
        <v>52</v>
      </c>
      <c r="M94" s="5" t="s">
        <v>55</v>
      </c>
      <c r="N94" s="5" t="s">
        <v>56</v>
      </c>
      <c r="O94" s="5" t="s">
        <v>54</v>
      </c>
      <c r="P94" s="6" t="s">
        <v>58</v>
      </c>
      <c r="Q94" s="5" t="s">
        <v>530</v>
      </c>
      <c r="R94" s="7" t="n">
        <v>0.886</v>
      </c>
      <c r="S94" s="7" t="n">
        <v>1</v>
      </c>
      <c r="T94" s="7" t="n">
        <v>0.903</v>
      </c>
      <c r="U94" s="7" t="n">
        <v>1</v>
      </c>
      <c r="V94" s="5" t="s">
        <v>62</v>
      </c>
      <c r="W94" s="5" t="str">
        <f aca="false">IF(T94="","No value reported",IF(S94="","No numeric target",IF(V94="No","Not scored",IF(G94="Lower is better",IF(T94&lt;=S94,"Met","Not met"),IF(T94&gt;=S94,"Met","Not met")))))</f>
        <v>Not met</v>
      </c>
      <c r="X94" s="5" t="s">
        <v>531</v>
      </c>
      <c r="Y94" s="5" t="s">
        <v>62</v>
      </c>
      <c r="Z94" s="6"/>
      <c r="AA94" s="5" t="s">
        <v>532</v>
      </c>
    </row>
    <row r="95" customFormat="false" ht="15" hidden="false" customHeight="false" outlineLevel="0" collapsed="false">
      <c r="A95" s="5" t="s">
        <v>528</v>
      </c>
      <c r="B95" s="5" t="n">
        <v>2</v>
      </c>
      <c r="C95" s="5" t="s">
        <v>64</v>
      </c>
      <c r="D95" s="5" t="s">
        <v>65</v>
      </c>
      <c r="E95" s="5" t="s">
        <v>48</v>
      </c>
      <c r="F95" s="5" t="s">
        <v>49</v>
      </c>
      <c r="G95" s="5" t="s">
        <v>50</v>
      </c>
      <c r="H95" s="6" t="s">
        <v>65</v>
      </c>
      <c r="I95" s="5" t="s">
        <v>349</v>
      </c>
      <c r="J95" s="5" t="s">
        <v>52</v>
      </c>
      <c r="K95" s="5" t="s">
        <v>533</v>
      </c>
      <c r="L95" s="5" t="s">
        <v>52</v>
      </c>
      <c r="M95" s="5" t="s">
        <v>55</v>
      </c>
      <c r="N95" s="5" t="s">
        <v>56</v>
      </c>
      <c r="O95" s="5" t="s">
        <v>54</v>
      </c>
      <c r="P95" s="6" t="s">
        <v>68</v>
      </c>
      <c r="Q95" s="5" t="s">
        <v>534</v>
      </c>
      <c r="R95" s="7" t="n">
        <v>0.928</v>
      </c>
      <c r="S95" s="7" t="n">
        <v>1</v>
      </c>
      <c r="T95" s="7" t="n">
        <v>0.943</v>
      </c>
      <c r="U95" s="7" t="n">
        <v>1</v>
      </c>
      <c r="V95" s="5" t="s">
        <v>62</v>
      </c>
      <c r="W95" s="5" t="str">
        <f aca="false">IF(T95="","No value reported",IF(S95="","No numeric target",IF(V95="No","Not scored",IF(G95="Lower is better",IF(T95&lt;=S95,"Met","Not met"),IF(T95&gt;=S95,"Met","Not met")))))</f>
        <v>Not met</v>
      </c>
      <c r="X95" s="5" t="s">
        <v>531</v>
      </c>
      <c r="Y95" s="5" t="s">
        <v>62</v>
      </c>
      <c r="Z95" s="6"/>
      <c r="AA95" s="5" t="s">
        <v>532</v>
      </c>
    </row>
    <row r="96" customFormat="false" ht="15" hidden="false" customHeight="false" outlineLevel="0" collapsed="false">
      <c r="A96" s="5" t="s">
        <v>528</v>
      </c>
      <c r="B96" s="5" t="n">
        <v>3</v>
      </c>
      <c r="C96" s="5" t="s">
        <v>85</v>
      </c>
      <c r="D96" s="5" t="s">
        <v>86</v>
      </c>
      <c r="E96" s="5" t="s">
        <v>48</v>
      </c>
      <c r="F96" s="5" t="s">
        <v>49</v>
      </c>
      <c r="G96" s="5" t="s">
        <v>50</v>
      </c>
      <c r="H96" s="6" t="s">
        <v>87</v>
      </c>
      <c r="I96" s="5" t="s">
        <v>446</v>
      </c>
      <c r="J96" s="5" t="s">
        <v>52</v>
      </c>
      <c r="K96" s="5" t="s">
        <v>535</v>
      </c>
      <c r="L96" s="5" t="s">
        <v>52</v>
      </c>
      <c r="M96" s="5" t="s">
        <v>55</v>
      </c>
      <c r="N96" s="5" t="s">
        <v>56</v>
      </c>
      <c r="O96" s="5" t="s">
        <v>54</v>
      </c>
      <c r="P96" s="6" t="s">
        <v>90</v>
      </c>
      <c r="Q96" s="5" t="s">
        <v>534</v>
      </c>
      <c r="R96" s="7" t="n">
        <v>0.953</v>
      </c>
      <c r="S96" s="7" t="n">
        <v>1</v>
      </c>
      <c r="T96" s="7" t="n">
        <v>0.974</v>
      </c>
      <c r="U96" s="7" t="n">
        <v>1</v>
      </c>
      <c r="V96" s="5" t="s">
        <v>62</v>
      </c>
      <c r="W96" s="5" t="str">
        <f aca="false">IF(T96="","No value reported",IF(S96="","No numeric target",IF(V96="No","Not scored",IF(G96="Lower is better",IF(T96&lt;=S96,"Met","Not met"),IF(T96&gt;=S96,"Met","Not met")))))</f>
        <v>Not met</v>
      </c>
      <c r="X96" s="5" t="s">
        <v>531</v>
      </c>
      <c r="Y96" s="5" t="s">
        <v>62</v>
      </c>
      <c r="Z96" s="6"/>
      <c r="AA96" s="5" t="s">
        <v>532</v>
      </c>
    </row>
    <row r="97" customFormat="false" ht="15" hidden="false" customHeight="false" outlineLevel="0" collapsed="false">
      <c r="A97" s="5" t="s">
        <v>528</v>
      </c>
      <c r="B97" s="5" t="n">
        <v>4</v>
      </c>
      <c r="C97" s="5" t="s">
        <v>318</v>
      </c>
      <c r="D97" s="5" t="s">
        <v>319</v>
      </c>
      <c r="E97" s="5" t="s">
        <v>48</v>
      </c>
      <c r="F97" s="5" t="s">
        <v>49</v>
      </c>
      <c r="G97" s="5" t="s">
        <v>50</v>
      </c>
      <c r="H97" s="6" t="s">
        <v>536</v>
      </c>
      <c r="I97" s="5" t="s">
        <v>449</v>
      </c>
      <c r="J97" s="5" t="s">
        <v>450</v>
      </c>
      <c r="K97" s="5" t="s">
        <v>537</v>
      </c>
      <c r="L97" s="5" t="s">
        <v>538</v>
      </c>
      <c r="M97" s="5" t="s">
        <v>539</v>
      </c>
      <c r="N97" s="5" t="s">
        <v>325</v>
      </c>
      <c r="O97" s="5" t="s">
        <v>54</v>
      </c>
      <c r="P97" s="6" t="s">
        <v>540</v>
      </c>
      <c r="Q97" s="5" t="s">
        <v>541</v>
      </c>
      <c r="R97" s="7" t="n">
        <v>0.479</v>
      </c>
      <c r="S97" s="7" t="n">
        <v>0.59</v>
      </c>
      <c r="T97" s="7" t="n">
        <v>0.44</v>
      </c>
      <c r="U97" s="7" t="n">
        <v>0.6</v>
      </c>
      <c r="V97" s="5" t="s">
        <v>62</v>
      </c>
      <c r="W97" s="5" t="str">
        <f aca="false">IF(T97="","No value reported",IF(S97="","No numeric target",IF(V97="No","Not scored",IF(G97="Lower is better",IF(T97&lt;=S97,"Met","Not met"),IF(T97&gt;=S97,"Met","Not met")))))</f>
        <v>Not met</v>
      </c>
      <c r="X97" s="5" t="s">
        <v>531</v>
      </c>
      <c r="Y97" s="5" t="s">
        <v>62</v>
      </c>
      <c r="Z97" s="6" t="s">
        <v>542</v>
      </c>
      <c r="AA97" s="5" t="s">
        <v>532</v>
      </c>
    </row>
    <row r="98" customFormat="false" ht="15" hidden="false" customHeight="false" outlineLevel="0" collapsed="false">
      <c r="A98" s="5" t="s">
        <v>528</v>
      </c>
      <c r="B98" s="5" t="n">
        <v>5</v>
      </c>
      <c r="C98" s="5" t="s">
        <v>335</v>
      </c>
      <c r="D98" s="5" t="s">
        <v>336</v>
      </c>
      <c r="E98" s="5" t="s">
        <v>48</v>
      </c>
      <c r="F98" s="5" t="s">
        <v>49</v>
      </c>
      <c r="G98" s="5" t="s">
        <v>50</v>
      </c>
      <c r="H98" s="6" t="s">
        <v>543</v>
      </c>
      <c r="I98" s="5" t="s">
        <v>455</v>
      </c>
      <c r="J98" s="5" t="s">
        <v>456</v>
      </c>
      <c r="K98" s="5" t="s">
        <v>544</v>
      </c>
      <c r="L98" s="5" t="s">
        <v>545</v>
      </c>
      <c r="M98" s="5" t="s">
        <v>539</v>
      </c>
      <c r="N98" s="5" t="s">
        <v>325</v>
      </c>
      <c r="O98" s="5" t="s">
        <v>54</v>
      </c>
      <c r="P98" s="6" t="s">
        <v>546</v>
      </c>
      <c r="Q98" s="5" t="s">
        <v>534</v>
      </c>
      <c r="R98" s="7" t="n">
        <v>0.543</v>
      </c>
      <c r="S98" s="7" t="n">
        <v>0.715</v>
      </c>
      <c r="T98" s="7" t="n">
        <v>0.48</v>
      </c>
      <c r="U98" s="7" t="n">
        <v>0.755</v>
      </c>
      <c r="V98" s="5" t="s">
        <v>62</v>
      </c>
      <c r="W98" s="5" t="str">
        <f aca="false">IF(T98="","No value reported",IF(S98="","No numeric target",IF(V98="No","Not scored",IF(G98="Lower is better",IF(T98&lt;=S98,"Met","Not met"),IF(T98&gt;=S98,"Met","Not met")))))</f>
        <v>Not met</v>
      </c>
      <c r="X98" s="5" t="s">
        <v>531</v>
      </c>
      <c r="Y98" s="5" t="s">
        <v>62</v>
      </c>
      <c r="Z98" s="6"/>
      <c r="AA98" s="5" t="s">
        <v>532</v>
      </c>
    </row>
    <row r="99" customFormat="false" ht="15" hidden="false" customHeight="false" outlineLevel="0" collapsed="false">
      <c r="A99" s="5" t="s">
        <v>528</v>
      </c>
      <c r="B99" s="5" t="n">
        <v>6</v>
      </c>
      <c r="C99" s="5" t="s">
        <v>342</v>
      </c>
      <c r="D99" s="5" t="s">
        <v>343</v>
      </c>
      <c r="E99" s="5" t="s">
        <v>48</v>
      </c>
      <c r="F99" s="5" t="s">
        <v>49</v>
      </c>
      <c r="G99" s="5" t="s">
        <v>50</v>
      </c>
      <c r="H99" s="6" t="s">
        <v>457</v>
      </c>
      <c r="I99" s="5" t="s">
        <v>458</v>
      </c>
      <c r="J99" s="5" t="s">
        <v>459</v>
      </c>
      <c r="K99" s="5" t="s">
        <v>547</v>
      </c>
      <c r="L99" s="5" t="s">
        <v>135</v>
      </c>
      <c r="M99" s="5" t="s">
        <v>539</v>
      </c>
      <c r="N99" s="5" t="s">
        <v>325</v>
      </c>
      <c r="O99" s="5" t="s">
        <v>54</v>
      </c>
      <c r="P99" s="6" t="s">
        <v>548</v>
      </c>
      <c r="Q99" s="5" t="s">
        <v>549</v>
      </c>
      <c r="R99" s="7" t="n">
        <v>0.623</v>
      </c>
      <c r="S99" s="7" t="n">
        <v>0.788</v>
      </c>
      <c r="T99" s="7" t="n">
        <v>0.601</v>
      </c>
      <c r="U99" s="7" t="n">
        <v>0.798</v>
      </c>
      <c r="V99" s="5" t="s">
        <v>62</v>
      </c>
      <c r="W99" s="5" t="str">
        <f aca="false">IF(T99="","No value reported",IF(S99="","No numeric target",IF(V99="No","Not scored",IF(G99="Lower is better",IF(T99&lt;=S99,"Met","Not met"),IF(T99&gt;=S99,"Met","Not met")))))</f>
        <v>Not met</v>
      </c>
      <c r="X99" s="5" t="s">
        <v>531</v>
      </c>
      <c r="Y99" s="5" t="s">
        <v>62</v>
      </c>
      <c r="Z99" s="6" t="s">
        <v>453</v>
      </c>
      <c r="AA99" s="5" t="s">
        <v>532</v>
      </c>
    </row>
    <row r="100" customFormat="false" ht="15" hidden="false" customHeight="false" outlineLevel="0" collapsed="false">
      <c r="A100" s="5" t="s">
        <v>528</v>
      </c>
      <c r="B100" s="5" t="n">
        <v>7</v>
      </c>
      <c r="C100" s="5" t="s">
        <v>140</v>
      </c>
      <c r="D100" s="5" t="s">
        <v>141</v>
      </c>
      <c r="E100" s="5" t="s">
        <v>48</v>
      </c>
      <c r="F100" s="5" t="s">
        <v>49</v>
      </c>
      <c r="G100" s="5" t="s">
        <v>50</v>
      </c>
      <c r="H100" s="6" t="s">
        <v>142</v>
      </c>
      <c r="I100" s="5" t="s">
        <v>462</v>
      </c>
      <c r="J100" s="5" t="s">
        <v>144</v>
      </c>
      <c r="K100" s="5" t="s">
        <v>550</v>
      </c>
      <c r="L100" s="5" t="s">
        <v>144</v>
      </c>
      <c r="M100" s="5" t="s">
        <v>55</v>
      </c>
      <c r="N100" s="5" t="s">
        <v>56</v>
      </c>
      <c r="O100" s="5" t="s">
        <v>54</v>
      </c>
      <c r="P100" s="6" t="s">
        <v>146</v>
      </c>
      <c r="Q100" s="5" t="s">
        <v>541</v>
      </c>
      <c r="R100" s="7" t="n">
        <v>0.927</v>
      </c>
      <c r="S100" s="7" t="n">
        <v>0.9504</v>
      </c>
      <c r="T100" s="7" t="n">
        <v>0.932</v>
      </c>
      <c r="U100" s="7" t="n">
        <v>0.9504</v>
      </c>
      <c r="V100" s="5" t="s">
        <v>62</v>
      </c>
      <c r="W100" s="5" t="str">
        <f aca="false">IF(T100="","No value reported",IF(S100="","No numeric target",IF(V100="No","Not scored",IF(G100="Lower is better",IF(T100&lt;=S100,"Met","Not met"),IF(T100&gt;=S100,"Met","Not met")))))</f>
        <v>Not met</v>
      </c>
      <c r="X100" s="5" t="s">
        <v>531</v>
      </c>
      <c r="Y100" s="5" t="s">
        <v>62</v>
      </c>
      <c r="Z100" s="6"/>
      <c r="AA100" s="5" t="s">
        <v>532</v>
      </c>
    </row>
    <row r="101" customFormat="false" ht="15" hidden="false" customHeight="false" outlineLevel="0" collapsed="false">
      <c r="A101" s="5" t="s">
        <v>528</v>
      </c>
      <c r="B101" s="5" t="n">
        <v>8</v>
      </c>
      <c r="C101" s="5" t="s">
        <v>351</v>
      </c>
      <c r="D101" s="5" t="s">
        <v>352</v>
      </c>
      <c r="E101" s="5" t="s">
        <v>48</v>
      </c>
      <c r="F101" s="5" t="s">
        <v>49</v>
      </c>
      <c r="G101" s="5" t="s">
        <v>50</v>
      </c>
      <c r="H101" s="6" t="s">
        <v>464</v>
      </c>
      <c r="I101" s="5" t="s">
        <v>465</v>
      </c>
      <c r="J101" s="5" t="s">
        <v>466</v>
      </c>
      <c r="K101" s="5" t="s">
        <v>551</v>
      </c>
      <c r="L101" s="5" t="s">
        <v>552</v>
      </c>
      <c r="M101" s="5" t="s">
        <v>539</v>
      </c>
      <c r="N101" s="5" t="s">
        <v>325</v>
      </c>
      <c r="O101" s="5" t="s">
        <v>54</v>
      </c>
      <c r="P101" s="6" t="s">
        <v>553</v>
      </c>
      <c r="Q101" s="5" t="s">
        <v>541</v>
      </c>
      <c r="R101" s="7" t="n">
        <v>0.185</v>
      </c>
      <c r="S101" s="7" t="n">
        <v>0.397</v>
      </c>
      <c r="T101" s="7" t="n">
        <v>0.204</v>
      </c>
      <c r="U101" s="7" t="n">
        <v>0.417</v>
      </c>
      <c r="V101" s="5" t="s">
        <v>62</v>
      </c>
      <c r="W101" s="5" t="str">
        <f aca="false">IF(T101="","No value reported",IF(S101="","No numeric target",IF(V101="No","Not scored",IF(G101="Lower is better",IF(T101&lt;=S101,"Met","Not met"),IF(T101&gt;=S101,"Met","Not met")))))</f>
        <v>Not met</v>
      </c>
      <c r="X101" s="5" t="s">
        <v>531</v>
      </c>
      <c r="Y101" s="5" t="s">
        <v>62</v>
      </c>
      <c r="Z101" s="6" t="s">
        <v>453</v>
      </c>
      <c r="AA101" s="5" t="s">
        <v>532</v>
      </c>
    </row>
    <row r="102" customFormat="false" ht="15" hidden="false" customHeight="false" outlineLevel="0" collapsed="false">
      <c r="A102" s="5" t="s">
        <v>528</v>
      </c>
      <c r="B102" s="5" t="n">
        <v>9</v>
      </c>
      <c r="C102" s="5" t="s">
        <v>100</v>
      </c>
      <c r="D102" s="5" t="s">
        <v>101</v>
      </c>
      <c r="E102" s="5" t="s">
        <v>48</v>
      </c>
      <c r="F102" s="5" t="s">
        <v>49</v>
      </c>
      <c r="G102" s="5" t="s">
        <v>50</v>
      </c>
      <c r="H102" s="6" t="s">
        <v>101</v>
      </c>
      <c r="I102" s="5" t="s">
        <v>467</v>
      </c>
      <c r="J102" s="5" t="s">
        <v>103</v>
      </c>
      <c r="K102" s="5" t="s">
        <v>554</v>
      </c>
      <c r="L102" s="5" t="s">
        <v>103</v>
      </c>
      <c r="M102" s="5" t="s">
        <v>55</v>
      </c>
      <c r="N102" s="5" t="s">
        <v>56</v>
      </c>
      <c r="O102" s="5" t="s">
        <v>54</v>
      </c>
      <c r="P102" s="6" t="s">
        <v>105</v>
      </c>
      <c r="Q102" s="5" t="s">
        <v>555</v>
      </c>
      <c r="R102" s="7" t="n">
        <v>0.421</v>
      </c>
      <c r="S102" s="7" t="n">
        <v>0.7</v>
      </c>
      <c r="T102" s="7" t="n">
        <v>0.393</v>
      </c>
      <c r="U102" s="7" t="n">
        <v>0.7</v>
      </c>
      <c r="V102" s="5" t="s">
        <v>62</v>
      </c>
      <c r="W102" s="5" t="str">
        <f aca="false">IF(T102="","No value reported",IF(S102="","No numeric target",IF(V102="No","Not scored",IF(G102="Lower is better",IF(T102&lt;=S102,"Met","Not met"),IF(T102&gt;=S102,"Met","Not met")))))</f>
        <v>Not met</v>
      </c>
      <c r="X102" s="5" t="s">
        <v>531</v>
      </c>
      <c r="Y102" s="5" t="s">
        <v>62</v>
      </c>
      <c r="Z102" s="6"/>
      <c r="AA102" s="5" t="s">
        <v>532</v>
      </c>
    </row>
    <row r="103" customFormat="false" ht="15" hidden="false" customHeight="false" outlineLevel="0" collapsed="false">
      <c r="A103" s="5" t="s">
        <v>528</v>
      </c>
      <c r="B103" s="5" t="n">
        <v>10</v>
      </c>
      <c r="C103" s="5" t="s">
        <v>366</v>
      </c>
      <c r="D103" s="5" t="s">
        <v>367</v>
      </c>
      <c r="E103" s="5" t="s">
        <v>48</v>
      </c>
      <c r="F103" s="5" t="s">
        <v>49</v>
      </c>
      <c r="G103" s="5" t="s">
        <v>50</v>
      </c>
      <c r="H103" s="6" t="s">
        <v>556</v>
      </c>
      <c r="I103" s="5" t="s">
        <v>470</v>
      </c>
      <c r="J103" s="5" t="s">
        <v>471</v>
      </c>
      <c r="K103" s="5" t="s">
        <v>557</v>
      </c>
      <c r="L103" s="5" t="s">
        <v>558</v>
      </c>
      <c r="M103" s="5" t="s">
        <v>539</v>
      </c>
      <c r="N103" s="5" t="s">
        <v>325</v>
      </c>
      <c r="O103" s="5" t="s">
        <v>54</v>
      </c>
      <c r="P103" s="6" t="s">
        <v>559</v>
      </c>
      <c r="Q103" s="5" t="s">
        <v>541</v>
      </c>
      <c r="R103" s="7" t="n">
        <v>0.463</v>
      </c>
      <c r="S103" s="7" t="n">
        <v>0.584</v>
      </c>
      <c r="T103" s="7" t="n">
        <v>0.475</v>
      </c>
      <c r="U103" s="7" t="n">
        <v>0.604</v>
      </c>
      <c r="V103" s="5" t="s">
        <v>62</v>
      </c>
      <c r="W103" s="5" t="str">
        <f aca="false">IF(T103="","No value reported",IF(S103="","No numeric target",IF(V103="No","Not scored",IF(G103="Lower is better",IF(T103&lt;=S103,"Met","Not met"),IF(T103&gt;=S103,"Met","Not met")))))</f>
        <v>Not met</v>
      </c>
      <c r="X103" s="5" t="s">
        <v>531</v>
      </c>
      <c r="Y103" s="5" t="s">
        <v>62</v>
      </c>
      <c r="Z103" s="6" t="s">
        <v>453</v>
      </c>
      <c r="AA103" s="5" t="s">
        <v>532</v>
      </c>
    </row>
    <row r="104" customFormat="false" ht="15" hidden="false" customHeight="false" outlineLevel="0" collapsed="false">
      <c r="A104" s="5" t="s">
        <v>528</v>
      </c>
      <c r="B104" s="5" t="n">
        <v>11</v>
      </c>
      <c r="C104" s="5" t="s">
        <v>155</v>
      </c>
      <c r="D104" s="5" t="s">
        <v>156</v>
      </c>
      <c r="E104" s="5" t="s">
        <v>157</v>
      </c>
      <c r="F104" s="5" t="s">
        <v>49</v>
      </c>
      <c r="G104" s="5" t="s">
        <v>50</v>
      </c>
      <c r="H104" s="6" t="s">
        <v>156</v>
      </c>
      <c r="I104" s="5" t="s">
        <v>472</v>
      </c>
      <c r="J104" s="5" t="s">
        <v>52</v>
      </c>
      <c r="K104" s="5" t="s">
        <v>560</v>
      </c>
      <c r="L104" s="5" t="s">
        <v>52</v>
      </c>
      <c r="M104" s="5" t="s">
        <v>55</v>
      </c>
      <c r="N104" s="5" t="s">
        <v>56</v>
      </c>
      <c r="O104" s="5" t="s">
        <v>54</v>
      </c>
      <c r="P104" s="6" t="s">
        <v>160</v>
      </c>
      <c r="Q104" s="5" t="s">
        <v>534</v>
      </c>
      <c r="R104" s="7" t="n">
        <v>0.8416</v>
      </c>
      <c r="S104" s="7" t="n">
        <v>1</v>
      </c>
      <c r="T104" s="7" t="n">
        <v>0.8623</v>
      </c>
      <c r="U104" s="7" t="n">
        <v>1</v>
      </c>
      <c r="V104" s="5" t="s">
        <v>62</v>
      </c>
      <c r="W104" s="5" t="str">
        <f aca="false">IF(T104="","No value reported",IF(S104="","No numeric target",IF(V104="No","Not scored",IF(G104="Lower is better",IF(T104&lt;=S104,"Met","Not met"),IF(T104&gt;=S104,"Met","Not met")))))</f>
        <v>Not met</v>
      </c>
      <c r="X104" s="5" t="s">
        <v>531</v>
      </c>
      <c r="Y104" s="5" t="s">
        <v>62</v>
      </c>
      <c r="Z104" s="6"/>
      <c r="AA104" s="5" t="s">
        <v>532</v>
      </c>
    </row>
    <row r="105" customFormat="false" ht="15" hidden="false" customHeight="false" outlineLevel="0" collapsed="false">
      <c r="A105" s="5" t="s">
        <v>528</v>
      </c>
      <c r="B105" s="5" t="n">
        <v>12</v>
      </c>
      <c r="C105" s="5" t="s">
        <v>162</v>
      </c>
      <c r="D105" s="5" t="s">
        <v>163</v>
      </c>
      <c r="E105" s="5" t="s">
        <v>157</v>
      </c>
      <c r="F105" s="5" t="s">
        <v>49</v>
      </c>
      <c r="G105" s="5" t="s">
        <v>50</v>
      </c>
      <c r="H105" s="6" t="s">
        <v>374</v>
      </c>
      <c r="I105" s="5" t="s">
        <v>473</v>
      </c>
      <c r="J105" s="5" t="s">
        <v>52</v>
      </c>
      <c r="K105" s="5" t="s">
        <v>561</v>
      </c>
      <c r="L105" s="5" t="s">
        <v>52</v>
      </c>
      <c r="M105" s="5" t="s">
        <v>55</v>
      </c>
      <c r="N105" s="5" t="s">
        <v>56</v>
      </c>
      <c r="O105" s="5" t="s">
        <v>54</v>
      </c>
      <c r="P105" s="6" t="s">
        <v>376</v>
      </c>
      <c r="Q105" s="5" t="s">
        <v>534</v>
      </c>
      <c r="R105" s="7" t="n">
        <v>0.7073</v>
      </c>
      <c r="S105" s="7" t="n">
        <v>1</v>
      </c>
      <c r="T105" s="7" t="n">
        <v>0.7548</v>
      </c>
      <c r="U105" s="7" t="n">
        <v>1</v>
      </c>
      <c r="V105" s="5" t="s">
        <v>62</v>
      </c>
      <c r="W105" s="5" t="str">
        <f aca="false">IF(T105="","No value reported",IF(S105="","No numeric target",IF(V105="No","Not scored",IF(G105="Lower is better",IF(T105&lt;=S105,"Met","Not met"),IF(T105&gt;=S105,"Met","Not met")))))</f>
        <v>Not met</v>
      </c>
      <c r="X105" s="5" t="s">
        <v>531</v>
      </c>
      <c r="Y105" s="5" t="s">
        <v>62</v>
      </c>
      <c r="Z105" s="6"/>
      <c r="AA105" s="5" t="s">
        <v>532</v>
      </c>
    </row>
    <row r="106" customFormat="false" ht="15" hidden="false" customHeight="false" outlineLevel="0" collapsed="false">
      <c r="A106" s="5" t="s">
        <v>528</v>
      </c>
      <c r="B106" s="5" t="n">
        <v>13</v>
      </c>
      <c r="C106" s="5" t="s">
        <v>168</v>
      </c>
      <c r="D106" s="5" t="s">
        <v>169</v>
      </c>
      <c r="E106" s="5" t="s">
        <v>157</v>
      </c>
      <c r="F106" s="5" t="s">
        <v>49</v>
      </c>
      <c r="G106" s="5" t="s">
        <v>50</v>
      </c>
      <c r="H106" s="6" t="s">
        <v>169</v>
      </c>
      <c r="I106" s="5" t="s">
        <v>474</v>
      </c>
      <c r="J106" s="5" t="s">
        <v>72</v>
      </c>
      <c r="K106" s="5" t="s">
        <v>562</v>
      </c>
      <c r="L106" s="5" t="s">
        <v>52</v>
      </c>
      <c r="M106" s="5" t="s">
        <v>55</v>
      </c>
      <c r="N106" s="5" t="s">
        <v>56</v>
      </c>
      <c r="O106" s="5" t="s">
        <v>54</v>
      </c>
      <c r="P106" s="6" t="s">
        <v>379</v>
      </c>
      <c r="Q106" s="5" t="s">
        <v>534</v>
      </c>
      <c r="R106" s="7" t="n">
        <v>0.8147</v>
      </c>
      <c r="S106" s="7" t="n">
        <v>0.95</v>
      </c>
      <c r="T106" s="7" t="n">
        <v>0.9713</v>
      </c>
      <c r="U106" s="7" t="n">
        <v>1</v>
      </c>
      <c r="V106" s="5" t="s">
        <v>62</v>
      </c>
      <c r="W106" s="5" t="str">
        <f aca="false">IF(T106="","No value reported",IF(S106="","No numeric target",IF(V106="No","Not scored",IF(G106="Lower is better",IF(T106&lt;=S106,"Met","Not met"),IF(T106&gt;=S106,"Met","Not met")))))</f>
        <v>Met</v>
      </c>
      <c r="X106" s="5" t="s">
        <v>531</v>
      </c>
      <c r="Y106" s="5" t="s">
        <v>62</v>
      </c>
      <c r="Z106" s="6"/>
      <c r="AA106" s="5" t="s">
        <v>532</v>
      </c>
    </row>
    <row r="107" customFormat="false" ht="15" hidden="false" customHeight="false" outlineLevel="0" collapsed="false">
      <c r="A107" s="5" t="s">
        <v>528</v>
      </c>
      <c r="B107" s="5" t="n">
        <v>14</v>
      </c>
      <c r="C107" s="5" t="s">
        <v>175</v>
      </c>
      <c r="D107" s="5" t="s">
        <v>176</v>
      </c>
      <c r="E107" s="5" t="s">
        <v>177</v>
      </c>
      <c r="F107" s="5" t="s">
        <v>178</v>
      </c>
      <c r="G107" s="5" t="s">
        <v>179</v>
      </c>
      <c r="H107" s="6" t="s">
        <v>180</v>
      </c>
      <c r="I107" s="5" t="s">
        <v>475</v>
      </c>
      <c r="J107" s="5" t="s">
        <v>381</v>
      </c>
      <c r="K107" s="5" t="s">
        <v>563</v>
      </c>
      <c r="L107" s="5" t="s">
        <v>564</v>
      </c>
      <c r="M107" s="5" t="s">
        <v>55</v>
      </c>
      <c r="N107" s="5" t="s">
        <v>184</v>
      </c>
      <c r="O107" s="5" t="s">
        <v>54</v>
      </c>
      <c r="P107" s="6" t="s">
        <v>185</v>
      </c>
      <c r="Q107" s="5" t="s">
        <v>565</v>
      </c>
      <c r="R107" s="8" t="n">
        <v>21.25</v>
      </c>
      <c r="S107" s="8" t="n">
        <v>19</v>
      </c>
      <c r="T107" s="8" t="n">
        <v>20.75</v>
      </c>
      <c r="U107" s="8" t="n">
        <v>19</v>
      </c>
      <c r="V107" s="5" t="s">
        <v>62</v>
      </c>
      <c r="W107" s="5" t="str">
        <f aca="false">IF(T107="","No value reported",IF(S107="","No numeric target",IF(V107="No","Not scored",IF(G107="Lower is better",IF(T107&lt;=S107,"Met","Not met"),IF(T107&gt;=S107,"Met","Not met")))))</f>
        <v>Not met</v>
      </c>
      <c r="X107" s="5" t="s">
        <v>531</v>
      </c>
      <c r="Y107" s="5" t="s">
        <v>62</v>
      </c>
      <c r="Z107" s="6" t="s">
        <v>187</v>
      </c>
      <c r="AA107" s="5" t="s">
        <v>532</v>
      </c>
    </row>
    <row r="108" customFormat="false" ht="15" hidden="false" customHeight="false" outlineLevel="0" collapsed="false">
      <c r="A108" s="5" t="s">
        <v>528</v>
      </c>
      <c r="B108" s="5" t="n">
        <v>15</v>
      </c>
      <c r="C108" s="5" t="s">
        <v>196</v>
      </c>
      <c r="D108" s="5" t="s">
        <v>197</v>
      </c>
      <c r="E108" s="5" t="s">
        <v>177</v>
      </c>
      <c r="F108" s="5" t="s">
        <v>49</v>
      </c>
      <c r="G108" s="5" t="s">
        <v>50</v>
      </c>
      <c r="H108" s="6" t="s">
        <v>198</v>
      </c>
      <c r="I108" s="5" t="s">
        <v>384</v>
      </c>
      <c r="J108" s="5" t="s">
        <v>566</v>
      </c>
      <c r="K108" s="5" t="s">
        <v>567</v>
      </c>
      <c r="L108" s="5" t="s">
        <v>566</v>
      </c>
      <c r="M108" s="5" t="s">
        <v>201</v>
      </c>
      <c r="N108" s="5" t="s">
        <v>202</v>
      </c>
      <c r="O108" s="5" t="s">
        <v>54</v>
      </c>
      <c r="P108" s="6" t="s">
        <v>204</v>
      </c>
      <c r="Q108" s="5" t="s">
        <v>565</v>
      </c>
      <c r="R108" s="7" t="n">
        <v>0.989</v>
      </c>
      <c r="S108" s="7" t="n">
        <v>0.99</v>
      </c>
      <c r="T108" s="7" t="n">
        <v>0.9632</v>
      </c>
      <c r="U108" s="7" t="n">
        <v>0.99</v>
      </c>
      <c r="V108" s="5" t="s">
        <v>62</v>
      </c>
      <c r="W108" s="5" t="str">
        <f aca="false">IF(T108="","No value reported",IF(S108="","No numeric target",IF(V108="No","Not scored",IF(G108="Lower is better",IF(T108&lt;=S108,"Met","Not met"),IF(T108&gt;=S108,"Met","Not met")))))</f>
        <v>Not met</v>
      </c>
      <c r="X108" s="5" t="s">
        <v>531</v>
      </c>
      <c r="Y108" s="5" t="s">
        <v>62</v>
      </c>
      <c r="Z108" s="6"/>
      <c r="AA108" s="5" t="s">
        <v>532</v>
      </c>
    </row>
    <row r="109" customFormat="false" ht="15" hidden="false" customHeight="false" outlineLevel="0" collapsed="false">
      <c r="A109" s="5" t="s">
        <v>528</v>
      </c>
      <c r="B109" s="5" t="n">
        <v>16</v>
      </c>
      <c r="C109" s="5" t="s">
        <v>206</v>
      </c>
      <c r="D109" s="5" t="s">
        <v>207</v>
      </c>
      <c r="E109" s="5" t="s">
        <v>177</v>
      </c>
      <c r="F109" s="5" t="s">
        <v>49</v>
      </c>
      <c r="G109" s="5" t="s">
        <v>50</v>
      </c>
      <c r="H109" s="6" t="s">
        <v>208</v>
      </c>
      <c r="I109" s="5" t="s">
        <v>478</v>
      </c>
      <c r="J109" s="5" t="s">
        <v>388</v>
      </c>
      <c r="K109" s="5" t="s">
        <v>568</v>
      </c>
      <c r="L109" s="5" t="s">
        <v>388</v>
      </c>
      <c r="M109" s="5" t="s">
        <v>55</v>
      </c>
      <c r="N109" s="5" t="s">
        <v>212</v>
      </c>
      <c r="O109" s="5" t="s">
        <v>54</v>
      </c>
      <c r="P109" s="6" t="s">
        <v>213</v>
      </c>
      <c r="Q109" s="5" t="s">
        <v>565</v>
      </c>
      <c r="R109" s="7" t="n">
        <v>0.9178</v>
      </c>
      <c r="S109" s="7" t="n">
        <v>0.93</v>
      </c>
      <c r="T109" s="7" t="n">
        <v>0.9207</v>
      </c>
      <c r="U109" s="7" t="n">
        <v>0.93</v>
      </c>
      <c r="V109" s="5" t="s">
        <v>62</v>
      </c>
      <c r="W109" s="5" t="str">
        <f aca="false">IF(T109="","No value reported",IF(S109="","No numeric target",IF(V109="No","Not scored",IF(G109="Lower is better",IF(T109&lt;=S109,"Met","Not met"),IF(T109&gt;=S109,"Met","Not met")))))</f>
        <v>Not met</v>
      </c>
      <c r="X109" s="5" t="s">
        <v>531</v>
      </c>
      <c r="Y109" s="5" t="s">
        <v>62</v>
      </c>
      <c r="Z109" s="6"/>
      <c r="AA109" s="5" t="s">
        <v>532</v>
      </c>
    </row>
    <row r="110" customFormat="false" ht="15" hidden="false" customHeight="false" outlineLevel="0" collapsed="false">
      <c r="A110" s="5" t="s">
        <v>528</v>
      </c>
      <c r="B110" s="5" t="n">
        <v>17</v>
      </c>
      <c r="C110" s="5" t="s">
        <v>215</v>
      </c>
      <c r="D110" s="5" t="s">
        <v>216</v>
      </c>
      <c r="E110" s="5" t="s">
        <v>217</v>
      </c>
      <c r="F110" s="5" t="s">
        <v>190</v>
      </c>
      <c r="G110" s="5" t="s">
        <v>50</v>
      </c>
      <c r="H110" s="6" t="s">
        <v>479</v>
      </c>
      <c r="I110" s="5" t="s">
        <v>481</v>
      </c>
      <c r="J110" s="5" t="s">
        <v>482</v>
      </c>
      <c r="K110" s="5" t="s">
        <v>569</v>
      </c>
      <c r="L110" s="5" t="s">
        <v>570</v>
      </c>
      <c r="M110" s="5" t="s">
        <v>55</v>
      </c>
      <c r="N110" s="5" t="s">
        <v>483</v>
      </c>
      <c r="O110" s="5" t="s">
        <v>54</v>
      </c>
      <c r="P110" s="6" t="s">
        <v>484</v>
      </c>
      <c r="Q110" s="5" t="s">
        <v>571</v>
      </c>
      <c r="R110" s="9" t="n">
        <v>21417</v>
      </c>
      <c r="S110" s="9" t="n">
        <v>22488</v>
      </c>
      <c r="T110" s="9" t="n">
        <v>21386</v>
      </c>
      <c r="U110" s="9" t="n">
        <v>22455</v>
      </c>
      <c r="V110" s="5" t="s">
        <v>62</v>
      </c>
      <c r="W110" s="5" t="str">
        <f aca="false">IF(T110="","No value reported",IF(S110="","No numeric target",IF(V110="No","Not scored",IF(G110="Lower is better",IF(T110&lt;=S110,"Met","Not met"),IF(T110&gt;=S110,"Met","Not met")))))</f>
        <v>Not met</v>
      </c>
      <c r="X110" s="5" t="s">
        <v>531</v>
      </c>
      <c r="Y110" s="5" t="s">
        <v>62</v>
      </c>
      <c r="Z110" s="6"/>
      <c r="AA110" s="5" t="s">
        <v>532</v>
      </c>
    </row>
    <row r="111" customFormat="false" ht="15" hidden="false" customHeight="false" outlineLevel="0" collapsed="false">
      <c r="A111" s="5" t="s">
        <v>528</v>
      </c>
      <c r="B111" s="5" t="n">
        <v>18</v>
      </c>
      <c r="C111" s="5" t="s">
        <v>226</v>
      </c>
      <c r="D111" s="5" t="s">
        <v>227</v>
      </c>
      <c r="E111" s="5" t="s">
        <v>217</v>
      </c>
      <c r="F111" s="5" t="s">
        <v>190</v>
      </c>
      <c r="G111" s="5" t="s">
        <v>50</v>
      </c>
      <c r="H111" s="6" t="s">
        <v>228</v>
      </c>
      <c r="I111" s="5" t="s">
        <v>572</v>
      </c>
      <c r="J111" s="5" t="s">
        <v>487</v>
      </c>
      <c r="K111" s="5" t="s">
        <v>573</v>
      </c>
      <c r="L111" s="5" t="s">
        <v>397</v>
      </c>
      <c r="M111" s="5" t="s">
        <v>55</v>
      </c>
      <c r="N111" s="5" t="s">
        <v>232</v>
      </c>
      <c r="O111" s="5" t="s">
        <v>54</v>
      </c>
      <c r="P111" s="6" t="s">
        <v>233</v>
      </c>
      <c r="Q111" s="5" t="s">
        <v>571</v>
      </c>
      <c r="R111" s="9" t="n">
        <v>4345</v>
      </c>
      <c r="S111" s="9"/>
      <c r="T111" s="9" t="n">
        <v>3906</v>
      </c>
      <c r="U111" s="9"/>
      <c r="V111" s="5" t="s">
        <v>62</v>
      </c>
      <c r="W111" s="5" t="str">
        <f aca="false">IF(T111="","No value reported",IF(S111="","No numeric target",IF(V111="No","Not scored",IF(G111="Lower is better",IF(T111&lt;=S111,"Met","Not met"),IF(T111&gt;=S111,"Met","Not met")))))</f>
        <v>No numeric target</v>
      </c>
      <c r="X111" s="5" t="s">
        <v>531</v>
      </c>
      <c r="Y111" s="5" t="s">
        <v>62</v>
      </c>
      <c r="Z111" s="6" t="s">
        <v>574</v>
      </c>
      <c r="AA111" s="5" t="s">
        <v>532</v>
      </c>
    </row>
    <row r="112" customFormat="false" ht="15" hidden="false" customHeight="false" outlineLevel="0" collapsed="false">
      <c r="A112" s="5" t="s">
        <v>528</v>
      </c>
      <c r="B112" s="5" t="n">
        <v>19</v>
      </c>
      <c r="C112" s="5" t="s">
        <v>235</v>
      </c>
      <c r="D112" s="5" t="s">
        <v>236</v>
      </c>
      <c r="E112" s="5" t="s">
        <v>217</v>
      </c>
      <c r="F112" s="5" t="s">
        <v>190</v>
      </c>
      <c r="G112" s="5" t="s">
        <v>50</v>
      </c>
      <c r="H112" s="6" t="s">
        <v>237</v>
      </c>
      <c r="I112" s="5" t="s">
        <v>575</v>
      </c>
      <c r="J112" s="5" t="s">
        <v>487</v>
      </c>
      <c r="K112" s="5" t="s">
        <v>576</v>
      </c>
      <c r="L112" s="5" t="s">
        <v>397</v>
      </c>
      <c r="M112" s="5" t="s">
        <v>55</v>
      </c>
      <c r="N112" s="5" t="s">
        <v>577</v>
      </c>
      <c r="O112" s="5" t="s">
        <v>54</v>
      </c>
      <c r="P112" s="6" t="s">
        <v>578</v>
      </c>
      <c r="Q112" s="5" t="s">
        <v>571</v>
      </c>
      <c r="R112" s="9" t="n">
        <v>1045</v>
      </c>
      <c r="S112" s="9"/>
      <c r="T112" s="9" t="n">
        <v>1148</v>
      </c>
      <c r="U112" s="9"/>
      <c r="V112" s="5" t="s">
        <v>62</v>
      </c>
      <c r="W112" s="5" t="str">
        <f aca="false">IF(T112="","No value reported",IF(S112="","No numeric target",IF(V112="No","Not scored",IF(G112="Lower is better",IF(T112&lt;=S112,"Met","Not met"),IF(T112&gt;=S112,"Met","Not met")))))</f>
        <v>No numeric target</v>
      </c>
      <c r="X112" s="5" t="s">
        <v>531</v>
      </c>
      <c r="Y112" s="5" t="s">
        <v>62</v>
      </c>
      <c r="Z112" s="6" t="s">
        <v>579</v>
      </c>
      <c r="AA112" s="5" t="s">
        <v>532</v>
      </c>
    </row>
    <row r="113" customFormat="false" ht="15" hidden="false" customHeight="false" outlineLevel="0" collapsed="false">
      <c r="A113" s="5" t="s">
        <v>528</v>
      </c>
      <c r="B113" s="5" t="n">
        <v>20</v>
      </c>
      <c r="C113" s="5" t="s">
        <v>580</v>
      </c>
      <c r="D113" s="5" t="s">
        <v>581</v>
      </c>
      <c r="E113" s="5" t="s">
        <v>217</v>
      </c>
      <c r="F113" s="5" t="s">
        <v>49</v>
      </c>
      <c r="G113" s="5" t="s">
        <v>50</v>
      </c>
      <c r="H113" s="6" t="s">
        <v>582</v>
      </c>
      <c r="I113" s="5" t="s">
        <v>583</v>
      </c>
      <c r="J113" s="5" t="s">
        <v>584</v>
      </c>
      <c r="K113" s="5" t="s">
        <v>585</v>
      </c>
      <c r="L113" s="5" t="s">
        <v>52</v>
      </c>
      <c r="M113" s="5" t="s">
        <v>55</v>
      </c>
      <c r="N113" s="5" t="s">
        <v>586</v>
      </c>
      <c r="O113" s="5" t="s">
        <v>54</v>
      </c>
      <c r="P113" s="6" t="s">
        <v>587</v>
      </c>
      <c r="Q113" s="5" t="s">
        <v>571</v>
      </c>
      <c r="R113" s="7" t="n">
        <v>0.4</v>
      </c>
      <c r="S113" s="7"/>
      <c r="T113" s="7" t="n">
        <v>0.72</v>
      </c>
      <c r="U113" s="7" t="n">
        <v>1</v>
      </c>
      <c r="V113" s="5" t="s">
        <v>62</v>
      </c>
      <c r="W113" s="5" t="str">
        <f aca="false">IF(T113="","No value reported",IF(S113="","No numeric target",IF(V113="No","Not scored",IF(G113="Lower is better",IF(T113&lt;=S113,"Met","Not met"),IF(T113&gt;=S113,"Met","Not met")))))</f>
        <v>No numeric target</v>
      </c>
      <c r="X113" s="5" t="s">
        <v>531</v>
      </c>
      <c r="Y113" s="5" t="s">
        <v>62</v>
      </c>
      <c r="Z113" s="6" t="s">
        <v>588</v>
      </c>
      <c r="AA113" s="5" t="s">
        <v>532</v>
      </c>
    </row>
    <row r="114" customFormat="false" ht="15" hidden="false" customHeight="false" outlineLevel="0" collapsed="false">
      <c r="A114" s="5" t="s">
        <v>528</v>
      </c>
      <c r="B114" s="5" t="n">
        <v>21</v>
      </c>
      <c r="C114" s="5" t="s">
        <v>240</v>
      </c>
      <c r="D114" s="5" t="s">
        <v>241</v>
      </c>
      <c r="E114" s="5" t="s">
        <v>242</v>
      </c>
      <c r="F114" s="5" t="s">
        <v>49</v>
      </c>
      <c r="G114" s="5" t="s">
        <v>50</v>
      </c>
      <c r="H114" s="6" t="s">
        <v>492</v>
      </c>
      <c r="I114" s="5" t="s">
        <v>494</v>
      </c>
      <c r="J114" s="5" t="s">
        <v>495</v>
      </c>
      <c r="K114" s="5" t="s">
        <v>589</v>
      </c>
      <c r="L114" s="5" t="s">
        <v>590</v>
      </c>
      <c r="M114" s="5" t="s">
        <v>55</v>
      </c>
      <c r="N114" s="5" t="s">
        <v>496</v>
      </c>
      <c r="O114" s="5" t="s">
        <v>54</v>
      </c>
      <c r="P114" s="6" t="s">
        <v>497</v>
      </c>
      <c r="Q114" s="5" t="s">
        <v>591</v>
      </c>
      <c r="R114" s="7" t="n">
        <v>0.8129</v>
      </c>
      <c r="S114" s="7" t="n">
        <v>0.81</v>
      </c>
      <c r="T114" s="7" t="n">
        <v>0.8307</v>
      </c>
      <c r="U114" s="7" t="n">
        <v>0.84</v>
      </c>
      <c r="V114" s="5" t="s">
        <v>62</v>
      </c>
      <c r="W114" s="5" t="str">
        <f aca="false">IF(T114="","No value reported",IF(S114="","No numeric target",IF(V114="No","Not scored",IF(G114="Lower is better",IF(T114&lt;=S114,"Met","Not met"),IF(T114&gt;=S114,"Met","Not met")))))</f>
        <v>Met</v>
      </c>
      <c r="X114" s="5" t="s">
        <v>531</v>
      </c>
      <c r="Y114" s="5" t="s">
        <v>62</v>
      </c>
      <c r="Z114" s="6"/>
      <c r="AA114" s="5" t="s">
        <v>532</v>
      </c>
    </row>
    <row r="115" customFormat="false" ht="15" hidden="false" customHeight="false" outlineLevel="0" collapsed="false">
      <c r="A115" s="5" t="s">
        <v>528</v>
      </c>
      <c r="B115" s="5" t="n">
        <v>22</v>
      </c>
      <c r="C115" s="5" t="s">
        <v>250</v>
      </c>
      <c r="D115" s="5" t="s">
        <v>251</v>
      </c>
      <c r="E115" s="5" t="s">
        <v>242</v>
      </c>
      <c r="F115" s="5" t="s">
        <v>252</v>
      </c>
      <c r="G115" s="5" t="s">
        <v>50</v>
      </c>
      <c r="H115" s="6" t="s">
        <v>499</v>
      </c>
      <c r="I115" s="5" t="s">
        <v>500</v>
      </c>
      <c r="J115" s="5" t="s">
        <v>501</v>
      </c>
      <c r="K115" s="5" t="s">
        <v>592</v>
      </c>
      <c r="L115" s="5" t="s">
        <v>593</v>
      </c>
      <c r="M115" s="5" t="s">
        <v>55</v>
      </c>
      <c r="N115" s="5" t="s">
        <v>496</v>
      </c>
      <c r="O115" s="5" t="s">
        <v>54</v>
      </c>
      <c r="P115" s="6" t="s">
        <v>502</v>
      </c>
      <c r="Q115" s="5" t="s">
        <v>591</v>
      </c>
      <c r="R115" s="10" t="n">
        <v>295367500</v>
      </c>
      <c r="S115" s="10" t="n">
        <v>295000000</v>
      </c>
      <c r="T115" s="10" t="n">
        <v>300286666.72</v>
      </c>
      <c r="U115" s="10" t="n">
        <v>3050000000</v>
      </c>
      <c r="V115" s="5" t="s">
        <v>62</v>
      </c>
      <c r="W115" s="5" t="str">
        <f aca="false">IF(T115="","No value reported",IF(S115="","No numeric target",IF(V115="No","Not scored",IF(G115="Lower is better",IF(T115&lt;=S115,"Met","Not met"),IF(T115&gt;=S115,"Met","Not met")))))</f>
        <v>Met</v>
      </c>
      <c r="X115" s="5" t="s">
        <v>531</v>
      </c>
      <c r="Y115" s="5" t="s">
        <v>62</v>
      </c>
      <c r="Z115" s="6" t="s">
        <v>594</v>
      </c>
      <c r="AA115" s="5" t="s">
        <v>532</v>
      </c>
    </row>
    <row r="116" customFormat="false" ht="15" hidden="false" customHeight="false" outlineLevel="0" collapsed="false">
      <c r="A116" s="5" t="s">
        <v>528</v>
      </c>
      <c r="B116" s="5" t="n">
        <v>23</v>
      </c>
      <c r="C116" s="5" t="s">
        <v>259</v>
      </c>
      <c r="D116" s="5" t="s">
        <v>260</v>
      </c>
      <c r="E116" s="5" t="s">
        <v>242</v>
      </c>
      <c r="F116" s="5" t="s">
        <v>49</v>
      </c>
      <c r="G116" s="5" t="s">
        <v>50</v>
      </c>
      <c r="H116" s="6" t="s">
        <v>503</v>
      </c>
      <c r="I116" s="5" t="s">
        <v>504</v>
      </c>
      <c r="J116" s="5" t="s">
        <v>322</v>
      </c>
      <c r="K116" s="5" t="s">
        <v>595</v>
      </c>
      <c r="L116" s="5" t="s">
        <v>538</v>
      </c>
      <c r="M116" s="5" t="s">
        <v>55</v>
      </c>
      <c r="N116" s="5" t="s">
        <v>496</v>
      </c>
      <c r="O116" s="5" t="s">
        <v>54</v>
      </c>
      <c r="P116" s="6" t="s">
        <v>596</v>
      </c>
      <c r="Q116" s="5" t="s">
        <v>591</v>
      </c>
      <c r="R116" s="7" t="n">
        <v>0.5828</v>
      </c>
      <c r="S116" s="7" t="n">
        <v>0.58</v>
      </c>
      <c r="T116" s="7" t="n">
        <v>0.5891</v>
      </c>
      <c r="U116" s="7" t="n">
        <v>0.6</v>
      </c>
      <c r="V116" s="5" t="s">
        <v>62</v>
      </c>
      <c r="W116" s="5" t="str">
        <f aca="false">IF(T116="","No value reported",IF(S116="","No numeric target",IF(V116="No","Not scored",IF(G116="Lower is better",IF(T116&lt;=S116,"Met","Not met"),IF(T116&gt;=S116,"Met","Not met")))))</f>
        <v>Met</v>
      </c>
      <c r="X116" s="5" t="s">
        <v>531</v>
      </c>
      <c r="Y116" s="5" t="s">
        <v>62</v>
      </c>
      <c r="Z116" s="6"/>
      <c r="AA116" s="5" t="s">
        <v>532</v>
      </c>
    </row>
    <row r="117" customFormat="false" ht="15" hidden="false" customHeight="false" outlineLevel="0" collapsed="false">
      <c r="A117" s="5" t="s">
        <v>528</v>
      </c>
      <c r="B117" s="5" t="n">
        <v>24</v>
      </c>
      <c r="C117" s="5" t="s">
        <v>265</v>
      </c>
      <c r="D117" s="5" t="s">
        <v>266</v>
      </c>
      <c r="E117" s="5" t="s">
        <v>242</v>
      </c>
      <c r="F117" s="5" t="s">
        <v>190</v>
      </c>
      <c r="G117" s="5" t="s">
        <v>50</v>
      </c>
      <c r="H117" s="6" t="s">
        <v>506</v>
      </c>
      <c r="I117" s="5" t="s">
        <v>507</v>
      </c>
      <c r="J117" s="5" t="s">
        <v>508</v>
      </c>
      <c r="K117" s="5" t="s">
        <v>597</v>
      </c>
      <c r="L117" s="5" t="s">
        <v>598</v>
      </c>
      <c r="M117" s="5" t="s">
        <v>55</v>
      </c>
      <c r="N117" s="5" t="s">
        <v>496</v>
      </c>
      <c r="O117" s="5" t="s">
        <v>54</v>
      </c>
      <c r="P117" s="6" t="s">
        <v>599</v>
      </c>
      <c r="Q117" s="5" t="s">
        <v>591</v>
      </c>
      <c r="R117" s="9" t="n">
        <v>10986</v>
      </c>
      <c r="S117" s="9" t="n">
        <v>12085</v>
      </c>
      <c r="T117" s="9" t="n">
        <v>9080</v>
      </c>
      <c r="U117" s="9" t="n">
        <v>10000</v>
      </c>
      <c r="V117" s="5" t="s">
        <v>62</v>
      </c>
      <c r="W117" s="5" t="str">
        <f aca="false">IF(T117="","No value reported",IF(S117="","No numeric target",IF(V117="No","Not scored",IF(G117="Lower is better",IF(T117&lt;=S117,"Met","Not met"),IF(T117&gt;=S117,"Met","Not met")))))</f>
        <v>Not met</v>
      </c>
      <c r="X117" s="5" t="s">
        <v>531</v>
      </c>
      <c r="Y117" s="5" t="s">
        <v>62</v>
      </c>
      <c r="Z117" s="6"/>
      <c r="AA117" s="5" t="s">
        <v>532</v>
      </c>
    </row>
    <row r="118" customFormat="false" ht="15" hidden="false" customHeight="false" outlineLevel="0" collapsed="false">
      <c r="A118" s="5" t="s">
        <v>528</v>
      </c>
      <c r="B118" s="5" t="n">
        <v>25</v>
      </c>
      <c r="C118" s="5" t="s">
        <v>272</v>
      </c>
      <c r="D118" s="5" t="s">
        <v>273</v>
      </c>
      <c r="E118" s="5" t="s">
        <v>242</v>
      </c>
      <c r="F118" s="5" t="s">
        <v>252</v>
      </c>
      <c r="G118" s="5" t="s">
        <v>50</v>
      </c>
      <c r="H118" s="6" t="s">
        <v>510</v>
      </c>
      <c r="I118" s="5" t="s">
        <v>512</v>
      </c>
      <c r="J118" s="5" t="s">
        <v>513</v>
      </c>
      <c r="K118" s="5" t="s">
        <v>600</v>
      </c>
      <c r="L118" s="5" t="s">
        <v>601</v>
      </c>
      <c r="M118" s="5" t="s">
        <v>55</v>
      </c>
      <c r="N118" s="5" t="s">
        <v>496</v>
      </c>
      <c r="O118" s="5" t="s">
        <v>54</v>
      </c>
      <c r="P118" s="6" t="s">
        <v>602</v>
      </c>
      <c r="Q118" s="5" t="s">
        <v>591</v>
      </c>
      <c r="R118" s="10" t="n">
        <v>146028</v>
      </c>
      <c r="S118" s="10" t="n">
        <v>160630</v>
      </c>
      <c r="T118" s="10" t="n">
        <v>356850</v>
      </c>
      <c r="U118" s="10" t="n">
        <v>375000</v>
      </c>
      <c r="V118" s="5" t="s">
        <v>62</v>
      </c>
      <c r="W118" s="5" t="str">
        <f aca="false">IF(T118="","No value reported",IF(S118="","No numeric target",IF(V118="No","Not scored",IF(G118="Lower is better",IF(T118&lt;=S118,"Met","Not met"),IF(T118&gt;=S118,"Met","Not met")))))</f>
        <v>Met</v>
      </c>
      <c r="X118" s="5" t="s">
        <v>531</v>
      </c>
      <c r="Y118" s="5" t="s">
        <v>62</v>
      </c>
      <c r="Z118" s="6"/>
      <c r="AA118" s="5" t="s">
        <v>532</v>
      </c>
    </row>
    <row r="119" customFormat="false" ht="15" hidden="false" customHeight="false" outlineLevel="0" collapsed="false">
      <c r="A119" s="5" t="s">
        <v>528</v>
      </c>
      <c r="B119" s="5" t="n">
        <v>26</v>
      </c>
      <c r="C119" s="5" t="s">
        <v>278</v>
      </c>
      <c r="D119" s="5" t="s">
        <v>279</v>
      </c>
      <c r="E119" s="5" t="s">
        <v>242</v>
      </c>
      <c r="F119" s="5" t="s">
        <v>252</v>
      </c>
      <c r="G119" s="5" t="s">
        <v>50</v>
      </c>
      <c r="H119" s="6" t="s">
        <v>515</v>
      </c>
      <c r="I119" s="5" t="s">
        <v>517</v>
      </c>
      <c r="J119" s="5" t="s">
        <v>518</v>
      </c>
      <c r="K119" s="5" t="s">
        <v>603</v>
      </c>
      <c r="L119" s="5" t="s">
        <v>604</v>
      </c>
      <c r="M119" s="5" t="s">
        <v>55</v>
      </c>
      <c r="N119" s="5" t="s">
        <v>496</v>
      </c>
      <c r="O119" s="5" t="s">
        <v>54</v>
      </c>
      <c r="P119" s="6" t="s">
        <v>519</v>
      </c>
      <c r="Q119" s="5" t="s">
        <v>591</v>
      </c>
      <c r="R119" s="10" t="n">
        <v>934811</v>
      </c>
      <c r="S119" s="10" t="n">
        <v>1028292</v>
      </c>
      <c r="T119" s="10" t="n">
        <v>1341679</v>
      </c>
      <c r="U119" s="10" t="n">
        <v>1500000</v>
      </c>
      <c r="V119" s="5" t="s">
        <v>62</v>
      </c>
      <c r="W119" s="5" t="str">
        <f aca="false">IF(T119="","No value reported",IF(S119="","No numeric target",IF(V119="No","Not scored",IF(G119="Lower is better",IF(T119&lt;=S119,"Met","Not met"),IF(T119&gt;=S119,"Met","Not met")))))</f>
        <v>Met</v>
      </c>
      <c r="X119" s="5" t="s">
        <v>531</v>
      </c>
      <c r="Y119" s="5" t="s">
        <v>62</v>
      </c>
      <c r="Z119" s="6"/>
      <c r="AA119" s="5" t="s">
        <v>532</v>
      </c>
    </row>
    <row r="120" customFormat="false" ht="15" hidden="false" customHeight="false" outlineLevel="0" collapsed="false">
      <c r="A120" s="5" t="s">
        <v>528</v>
      </c>
      <c r="B120" s="5" t="n">
        <v>27</v>
      </c>
      <c r="C120" s="5" t="s">
        <v>284</v>
      </c>
      <c r="D120" s="5" t="s">
        <v>285</v>
      </c>
      <c r="E120" s="5" t="s">
        <v>242</v>
      </c>
      <c r="F120" s="5" t="s">
        <v>252</v>
      </c>
      <c r="G120" s="5" t="s">
        <v>50</v>
      </c>
      <c r="H120" s="6" t="s">
        <v>605</v>
      </c>
      <c r="I120" s="5" t="s">
        <v>521</v>
      </c>
      <c r="J120" s="5" t="s">
        <v>522</v>
      </c>
      <c r="K120" s="5" t="s">
        <v>606</v>
      </c>
      <c r="L120" s="5" t="s">
        <v>607</v>
      </c>
      <c r="M120" s="5" t="s">
        <v>55</v>
      </c>
      <c r="N120" s="5" t="s">
        <v>496</v>
      </c>
      <c r="O120" s="5" t="s">
        <v>54</v>
      </c>
      <c r="P120" s="6" t="s">
        <v>523</v>
      </c>
      <c r="Q120" s="5" t="s">
        <v>591</v>
      </c>
      <c r="R120" s="10" t="n">
        <v>187260125</v>
      </c>
      <c r="S120" s="10" t="n">
        <v>188000000</v>
      </c>
      <c r="T120" s="10" t="n">
        <v>190782336.4</v>
      </c>
      <c r="U120" s="10" t="n">
        <v>195000000</v>
      </c>
      <c r="V120" s="5" t="s">
        <v>62</v>
      </c>
      <c r="W120" s="5" t="str">
        <f aca="false">IF(T120="","No value reported",IF(S120="","No numeric target",IF(V120="No","Not scored",IF(G120="Lower is better",IF(T120&lt;=S120,"Met","Not met"),IF(T120&gt;=S120,"Met","Not met")))))</f>
        <v>Met</v>
      </c>
      <c r="X120" s="5" t="s">
        <v>531</v>
      </c>
      <c r="Y120" s="5" t="s">
        <v>62</v>
      </c>
      <c r="Z120" s="6"/>
      <c r="AA120" s="5" t="s">
        <v>532</v>
      </c>
    </row>
    <row r="121" customFormat="false" ht="15" hidden="false" customHeight="false" outlineLevel="0" collapsed="false">
      <c r="A121" s="5" t="s">
        <v>608</v>
      </c>
      <c r="B121" s="5" t="n">
        <v>1</v>
      </c>
      <c r="C121" s="5" t="s">
        <v>46</v>
      </c>
      <c r="D121" s="5" t="s">
        <v>47</v>
      </c>
      <c r="E121" s="5" t="s">
        <v>48</v>
      </c>
      <c r="F121" s="5" t="s">
        <v>49</v>
      </c>
      <c r="G121" s="5" t="s">
        <v>50</v>
      </c>
      <c r="H121" s="6" t="s">
        <v>47</v>
      </c>
      <c r="I121" s="5" t="s">
        <v>609</v>
      </c>
      <c r="J121" s="5" t="s">
        <v>52</v>
      </c>
      <c r="K121" s="5" t="s">
        <v>590</v>
      </c>
      <c r="L121" s="5" t="s">
        <v>52</v>
      </c>
      <c r="M121" s="5" t="s">
        <v>55</v>
      </c>
      <c r="N121" s="5" t="s">
        <v>56</v>
      </c>
      <c r="O121" s="5" t="s">
        <v>54</v>
      </c>
      <c r="P121" s="6" t="s">
        <v>58</v>
      </c>
      <c r="Q121" s="5" t="s">
        <v>530</v>
      </c>
      <c r="R121" s="7" t="n">
        <v>0.9</v>
      </c>
      <c r="S121" s="7" t="n">
        <v>1</v>
      </c>
      <c r="T121" s="7" t="n">
        <v>0.84</v>
      </c>
      <c r="U121" s="7" t="n">
        <v>1</v>
      </c>
      <c r="V121" s="5" t="s">
        <v>62</v>
      </c>
      <c r="W121" s="5" t="str">
        <f aca="false">IF(T121="","No value reported",IF(S121="","No numeric target",IF(V121="No","Not scored",IF(G121="Lower is better",IF(T121&lt;=S121,"Met","Not met"),IF(T121&gt;=S121,"Met","Not met")))))</f>
        <v>Not met</v>
      </c>
      <c r="X121" s="5" t="s">
        <v>531</v>
      </c>
      <c r="Y121" s="5" t="s">
        <v>62</v>
      </c>
      <c r="Z121" s="6"/>
      <c r="AA121" s="5" t="s">
        <v>610</v>
      </c>
    </row>
    <row r="122" customFormat="false" ht="15" hidden="false" customHeight="false" outlineLevel="0" collapsed="false">
      <c r="A122" s="5" t="s">
        <v>608</v>
      </c>
      <c r="B122" s="5" t="n">
        <v>2</v>
      </c>
      <c r="C122" s="5" t="s">
        <v>64</v>
      </c>
      <c r="D122" s="5" t="s">
        <v>65</v>
      </c>
      <c r="E122" s="5" t="s">
        <v>48</v>
      </c>
      <c r="F122" s="5" t="s">
        <v>49</v>
      </c>
      <c r="G122" s="5" t="s">
        <v>50</v>
      </c>
      <c r="H122" s="6" t="s">
        <v>65</v>
      </c>
      <c r="I122" s="5" t="s">
        <v>611</v>
      </c>
      <c r="J122" s="5" t="s">
        <v>52</v>
      </c>
      <c r="K122" s="5" t="s">
        <v>388</v>
      </c>
      <c r="L122" s="5" t="s">
        <v>52</v>
      </c>
      <c r="M122" s="5" t="s">
        <v>55</v>
      </c>
      <c r="N122" s="5" t="s">
        <v>56</v>
      </c>
      <c r="O122" s="5" t="s">
        <v>54</v>
      </c>
      <c r="P122" s="6" t="s">
        <v>68</v>
      </c>
      <c r="Q122" s="5" t="s">
        <v>534</v>
      </c>
      <c r="R122" s="7" t="n">
        <v>0.94</v>
      </c>
      <c r="S122" s="7" t="n">
        <v>1</v>
      </c>
      <c r="T122" s="7" t="n">
        <v>0.93</v>
      </c>
      <c r="U122" s="7" t="n">
        <v>1</v>
      </c>
      <c r="V122" s="5" t="s">
        <v>62</v>
      </c>
      <c r="W122" s="5" t="str">
        <f aca="false">IF(T122="","No value reported",IF(S122="","No numeric target",IF(V122="No","Not scored",IF(G122="Lower is better",IF(T122&lt;=S122,"Met","Not met"),IF(T122&gt;=S122,"Met","Not met")))))</f>
        <v>Not met</v>
      </c>
      <c r="X122" s="5" t="s">
        <v>531</v>
      </c>
      <c r="Y122" s="5" t="s">
        <v>62</v>
      </c>
      <c r="Z122" s="6"/>
      <c r="AA122" s="5" t="s">
        <v>610</v>
      </c>
    </row>
    <row r="123" customFormat="false" ht="15" hidden="false" customHeight="false" outlineLevel="0" collapsed="false">
      <c r="A123" s="5" t="s">
        <v>608</v>
      </c>
      <c r="B123" s="5" t="n">
        <v>3</v>
      </c>
      <c r="C123" s="5" t="s">
        <v>85</v>
      </c>
      <c r="D123" s="5" t="s">
        <v>86</v>
      </c>
      <c r="E123" s="5" t="s">
        <v>48</v>
      </c>
      <c r="F123" s="5" t="s">
        <v>49</v>
      </c>
      <c r="G123" s="5" t="s">
        <v>50</v>
      </c>
      <c r="H123" s="6" t="s">
        <v>87</v>
      </c>
      <c r="I123" s="5" t="s">
        <v>210</v>
      </c>
      <c r="J123" s="5" t="s">
        <v>52</v>
      </c>
      <c r="K123" s="5" t="s">
        <v>210</v>
      </c>
      <c r="L123" s="5" t="s">
        <v>52</v>
      </c>
      <c r="M123" s="5" t="s">
        <v>55</v>
      </c>
      <c r="N123" s="5" t="s">
        <v>56</v>
      </c>
      <c r="O123" s="5" t="s">
        <v>54</v>
      </c>
      <c r="P123" s="6" t="s">
        <v>90</v>
      </c>
      <c r="Q123" s="5" t="s">
        <v>534</v>
      </c>
      <c r="R123" s="7" t="n">
        <v>0.97</v>
      </c>
      <c r="S123" s="7" t="n">
        <v>1</v>
      </c>
      <c r="T123" s="7" t="n">
        <v>0.97</v>
      </c>
      <c r="U123" s="7" t="n">
        <v>1</v>
      </c>
      <c r="V123" s="5" t="s">
        <v>62</v>
      </c>
      <c r="W123" s="5" t="str">
        <f aca="false">IF(T123="","No value reported",IF(S123="","No numeric target",IF(V123="No","Not scored",IF(G123="Lower is better",IF(T123&lt;=S123,"Met","Not met"),IF(T123&gt;=S123,"Met","Not met")))))</f>
        <v>Not met</v>
      </c>
      <c r="X123" s="5" t="s">
        <v>531</v>
      </c>
      <c r="Y123" s="5" t="s">
        <v>62</v>
      </c>
      <c r="Z123" s="6"/>
      <c r="AA123" s="5" t="s">
        <v>610</v>
      </c>
    </row>
    <row r="124" customFormat="false" ht="15" hidden="false" customHeight="false" outlineLevel="0" collapsed="false">
      <c r="A124" s="5" t="s">
        <v>608</v>
      </c>
      <c r="B124" s="5" t="n">
        <v>4</v>
      </c>
      <c r="C124" s="5" t="s">
        <v>318</v>
      </c>
      <c r="D124" s="5" t="s">
        <v>319</v>
      </c>
      <c r="E124" s="5" t="s">
        <v>48</v>
      </c>
      <c r="F124" s="5" t="s">
        <v>49</v>
      </c>
      <c r="G124" s="5" t="s">
        <v>50</v>
      </c>
      <c r="H124" s="6" t="s">
        <v>448</v>
      </c>
      <c r="I124" s="5" t="s">
        <v>537</v>
      </c>
      <c r="J124" s="5" t="s">
        <v>612</v>
      </c>
      <c r="K124" s="5" t="s">
        <v>613</v>
      </c>
      <c r="L124" s="5" t="s">
        <v>612</v>
      </c>
      <c r="M124" s="5" t="s">
        <v>614</v>
      </c>
      <c r="N124" s="5" t="s">
        <v>325</v>
      </c>
      <c r="O124" s="5" t="s">
        <v>54</v>
      </c>
      <c r="P124" s="6" t="s">
        <v>615</v>
      </c>
      <c r="Q124" s="5" t="s">
        <v>534</v>
      </c>
      <c r="R124" s="7" t="n">
        <v>0.44</v>
      </c>
      <c r="S124" s="7" t="n">
        <v>0.61</v>
      </c>
      <c r="T124" s="7" t="n">
        <v>0.411</v>
      </c>
      <c r="U124" s="7" t="n">
        <v>0.61</v>
      </c>
      <c r="V124" s="5" t="s">
        <v>62</v>
      </c>
      <c r="W124" s="5" t="str">
        <f aca="false">IF(T124="","No value reported",IF(S124="","No numeric target",IF(V124="No","Not scored",IF(G124="Lower is better",IF(T124&lt;=S124,"Met","Not met"),IF(T124&gt;=S124,"Met","Not met")))))</f>
        <v>Not met</v>
      </c>
      <c r="X124" s="5" t="s">
        <v>531</v>
      </c>
      <c r="Y124" s="5" t="s">
        <v>60</v>
      </c>
      <c r="Z124" s="6"/>
      <c r="AA124" s="5" t="s">
        <v>610</v>
      </c>
    </row>
    <row r="125" customFormat="false" ht="15" hidden="false" customHeight="false" outlineLevel="0" collapsed="false">
      <c r="A125" s="5" t="s">
        <v>608</v>
      </c>
      <c r="B125" s="5" t="n">
        <v>5</v>
      </c>
      <c r="C125" s="5" t="s">
        <v>335</v>
      </c>
      <c r="D125" s="5" t="s">
        <v>336</v>
      </c>
      <c r="E125" s="5" t="s">
        <v>48</v>
      </c>
      <c r="F125" s="5" t="s">
        <v>49</v>
      </c>
      <c r="G125" s="5" t="s">
        <v>50</v>
      </c>
      <c r="H125" s="6" t="s">
        <v>454</v>
      </c>
      <c r="I125" s="5" t="s">
        <v>544</v>
      </c>
      <c r="J125" s="5" t="s">
        <v>616</v>
      </c>
      <c r="K125" s="5" t="s">
        <v>617</v>
      </c>
      <c r="L125" s="5" t="s">
        <v>616</v>
      </c>
      <c r="M125" s="5" t="s">
        <v>614</v>
      </c>
      <c r="N125" s="5" t="s">
        <v>325</v>
      </c>
      <c r="O125" s="5" t="s">
        <v>54</v>
      </c>
      <c r="P125" s="6" t="s">
        <v>618</v>
      </c>
      <c r="Q125" s="5" t="s">
        <v>534</v>
      </c>
      <c r="R125" s="7" t="n">
        <v>0.48</v>
      </c>
      <c r="S125" s="7" t="n">
        <v>0.795</v>
      </c>
      <c r="T125" s="7" t="n">
        <v>0.434</v>
      </c>
      <c r="U125" s="7" t="n">
        <v>0.795</v>
      </c>
      <c r="V125" s="5" t="s">
        <v>62</v>
      </c>
      <c r="W125" s="5" t="str">
        <f aca="false">IF(T125="","No value reported",IF(S125="","No numeric target",IF(V125="No","Not scored",IF(G125="Lower is better",IF(T125&lt;=S125,"Met","Not met"),IF(T125&gt;=S125,"Met","Not met")))))</f>
        <v>Not met</v>
      </c>
      <c r="X125" s="5" t="s">
        <v>531</v>
      </c>
      <c r="Y125" s="5" t="s">
        <v>60</v>
      </c>
      <c r="Z125" s="6"/>
      <c r="AA125" s="5" t="s">
        <v>610</v>
      </c>
    </row>
    <row r="126" customFormat="false" ht="15" hidden="false" customHeight="false" outlineLevel="0" collapsed="false">
      <c r="A126" s="5" t="s">
        <v>608</v>
      </c>
      <c r="B126" s="5" t="n">
        <v>6</v>
      </c>
      <c r="C126" s="5" t="s">
        <v>342</v>
      </c>
      <c r="D126" s="5" t="s">
        <v>343</v>
      </c>
      <c r="E126" s="5" t="s">
        <v>48</v>
      </c>
      <c r="F126" s="5" t="s">
        <v>49</v>
      </c>
      <c r="G126" s="5" t="s">
        <v>50</v>
      </c>
      <c r="H126" s="6" t="s">
        <v>457</v>
      </c>
      <c r="I126" s="5" t="s">
        <v>547</v>
      </c>
      <c r="J126" s="5" t="s">
        <v>619</v>
      </c>
      <c r="K126" s="5" t="s">
        <v>620</v>
      </c>
      <c r="L126" s="5" t="s">
        <v>619</v>
      </c>
      <c r="M126" s="5" t="s">
        <v>614</v>
      </c>
      <c r="N126" s="5" t="s">
        <v>325</v>
      </c>
      <c r="O126" s="5" t="s">
        <v>54</v>
      </c>
      <c r="P126" s="6" t="s">
        <v>621</v>
      </c>
      <c r="Q126" s="5" t="s">
        <v>549</v>
      </c>
      <c r="R126" s="7" t="n">
        <v>0.601</v>
      </c>
      <c r="S126" s="7" t="n">
        <v>0.808</v>
      </c>
      <c r="T126" s="7" t="n">
        <v>0.75</v>
      </c>
      <c r="U126" s="7" t="n">
        <v>0.808</v>
      </c>
      <c r="V126" s="5" t="s">
        <v>62</v>
      </c>
      <c r="W126" s="5" t="str">
        <f aca="false">IF(T126="","No value reported",IF(S126="","No numeric target",IF(V126="No","Not scored",IF(G126="Lower is better",IF(T126&lt;=S126,"Met","Not met"),IF(T126&gt;=S126,"Met","Not met")))))</f>
        <v>Not met</v>
      </c>
      <c r="X126" s="5" t="s">
        <v>531</v>
      </c>
      <c r="Y126" s="5" t="s">
        <v>60</v>
      </c>
      <c r="Z126" s="6"/>
      <c r="AA126" s="5" t="s">
        <v>610</v>
      </c>
    </row>
    <row r="127" customFormat="false" ht="15" hidden="false" customHeight="false" outlineLevel="0" collapsed="false">
      <c r="A127" s="5" t="s">
        <v>608</v>
      </c>
      <c r="B127" s="5" t="n">
        <v>7</v>
      </c>
      <c r="C127" s="5" t="s">
        <v>140</v>
      </c>
      <c r="D127" s="5" t="s">
        <v>141</v>
      </c>
      <c r="E127" s="5" t="s">
        <v>48</v>
      </c>
      <c r="F127" s="5" t="s">
        <v>49</v>
      </c>
      <c r="G127" s="5" t="s">
        <v>50</v>
      </c>
      <c r="H127" s="6" t="s">
        <v>461</v>
      </c>
      <c r="I127" s="5" t="s">
        <v>388</v>
      </c>
      <c r="J127" s="5" t="s">
        <v>72</v>
      </c>
      <c r="K127" s="5" t="s">
        <v>388</v>
      </c>
      <c r="L127" s="5" t="s">
        <v>72</v>
      </c>
      <c r="M127" s="5" t="s">
        <v>55</v>
      </c>
      <c r="N127" s="5" t="s">
        <v>56</v>
      </c>
      <c r="O127" s="5" t="s">
        <v>54</v>
      </c>
      <c r="P127" s="6" t="s">
        <v>463</v>
      </c>
      <c r="Q127" s="5" t="s">
        <v>534</v>
      </c>
      <c r="R127" s="7" t="n">
        <v>0.93</v>
      </c>
      <c r="S127" s="7" t="n">
        <v>0.95</v>
      </c>
      <c r="T127" s="7" t="n">
        <v>0.93</v>
      </c>
      <c r="U127" s="7" t="n">
        <v>0.95</v>
      </c>
      <c r="V127" s="5" t="s">
        <v>62</v>
      </c>
      <c r="W127" s="5" t="str">
        <f aca="false">IF(T127="","No value reported",IF(S127="","No numeric target",IF(V127="No","Not scored",IF(G127="Lower is better",IF(T127&lt;=S127,"Met","Not met"),IF(T127&gt;=S127,"Met","Not met")))))</f>
        <v>Not met</v>
      </c>
      <c r="X127" s="5" t="s">
        <v>531</v>
      </c>
      <c r="Y127" s="5" t="s">
        <v>60</v>
      </c>
      <c r="Z127" s="6"/>
      <c r="AA127" s="5" t="s">
        <v>610</v>
      </c>
    </row>
    <row r="128" customFormat="false" ht="15" hidden="false" customHeight="false" outlineLevel="0" collapsed="false">
      <c r="A128" s="5" t="s">
        <v>608</v>
      </c>
      <c r="B128" s="5" t="n">
        <v>8</v>
      </c>
      <c r="C128" s="5" t="s">
        <v>351</v>
      </c>
      <c r="D128" s="5" t="s">
        <v>352</v>
      </c>
      <c r="E128" s="5" t="s">
        <v>48</v>
      </c>
      <c r="F128" s="5" t="s">
        <v>49</v>
      </c>
      <c r="G128" s="5" t="s">
        <v>50</v>
      </c>
      <c r="H128" s="6" t="s">
        <v>464</v>
      </c>
      <c r="I128" s="5" t="s">
        <v>551</v>
      </c>
      <c r="J128" s="5" t="s">
        <v>622</v>
      </c>
      <c r="K128" s="5" t="s">
        <v>623</v>
      </c>
      <c r="L128" s="5" t="s">
        <v>622</v>
      </c>
      <c r="M128" s="5" t="s">
        <v>614</v>
      </c>
      <c r="N128" s="5" t="s">
        <v>325</v>
      </c>
      <c r="O128" s="5" t="s">
        <v>54</v>
      </c>
      <c r="P128" s="6" t="s">
        <v>624</v>
      </c>
      <c r="Q128" s="5" t="s">
        <v>534</v>
      </c>
      <c r="R128" s="7" t="n">
        <v>0.204</v>
      </c>
      <c r="S128" s="7" t="n">
        <v>0.43</v>
      </c>
      <c r="T128" s="7" t="n">
        <v>0.269</v>
      </c>
      <c r="U128" s="7" t="n">
        <v>0.43</v>
      </c>
      <c r="V128" s="5" t="s">
        <v>62</v>
      </c>
      <c r="W128" s="5" t="str">
        <f aca="false">IF(T128="","No value reported",IF(S128="","No numeric target",IF(V128="No","Not scored",IF(G128="Lower is better",IF(T128&lt;=S128,"Met","Not met"),IF(T128&gt;=S128,"Met","Not met")))))</f>
        <v>Not met</v>
      </c>
      <c r="X128" s="5" t="s">
        <v>531</v>
      </c>
      <c r="Y128" s="5" t="s">
        <v>60</v>
      </c>
      <c r="Z128" s="6"/>
      <c r="AA128" s="5" t="s">
        <v>610</v>
      </c>
    </row>
    <row r="129" customFormat="false" ht="15" hidden="false" customHeight="false" outlineLevel="0" collapsed="false">
      <c r="A129" s="5" t="s">
        <v>608</v>
      </c>
      <c r="B129" s="5" t="n">
        <v>9</v>
      </c>
      <c r="C129" s="5" t="s">
        <v>100</v>
      </c>
      <c r="D129" s="5" t="s">
        <v>101</v>
      </c>
      <c r="E129" s="5" t="s">
        <v>48</v>
      </c>
      <c r="F129" s="5" t="s">
        <v>49</v>
      </c>
      <c r="G129" s="5" t="s">
        <v>50</v>
      </c>
      <c r="H129" s="6" t="s">
        <v>101</v>
      </c>
      <c r="I129" s="5" t="s">
        <v>625</v>
      </c>
      <c r="J129" s="5" t="s">
        <v>103</v>
      </c>
      <c r="K129" s="5" t="s">
        <v>626</v>
      </c>
      <c r="L129" s="5" t="s">
        <v>103</v>
      </c>
      <c r="M129" s="5" t="s">
        <v>55</v>
      </c>
      <c r="N129" s="5" t="s">
        <v>56</v>
      </c>
      <c r="O129" s="5" t="s">
        <v>54</v>
      </c>
      <c r="P129" s="6" t="s">
        <v>105</v>
      </c>
      <c r="Q129" s="5" t="s">
        <v>549</v>
      </c>
      <c r="R129" s="7" t="n">
        <v>0.39</v>
      </c>
      <c r="S129" s="7" t="n">
        <v>0.7</v>
      </c>
      <c r="T129" s="7" t="n">
        <v>0.36</v>
      </c>
      <c r="U129" s="7" t="n">
        <v>0.7</v>
      </c>
      <c r="V129" s="5" t="s">
        <v>62</v>
      </c>
      <c r="W129" s="5" t="str">
        <f aca="false">IF(T129="","No value reported",IF(S129="","No numeric target",IF(V129="No","Not scored",IF(G129="Lower is better",IF(T129&lt;=S129,"Met","Not met"),IF(T129&gt;=S129,"Met","Not met")))))</f>
        <v>Not met</v>
      </c>
      <c r="X129" s="5" t="s">
        <v>531</v>
      </c>
      <c r="Y129" s="5" t="s">
        <v>62</v>
      </c>
      <c r="Z129" s="6"/>
      <c r="AA129" s="5" t="s">
        <v>610</v>
      </c>
    </row>
    <row r="130" customFormat="false" ht="15" hidden="false" customHeight="false" outlineLevel="0" collapsed="false">
      <c r="A130" s="5" t="s">
        <v>608</v>
      </c>
      <c r="B130" s="5" t="n">
        <v>10</v>
      </c>
      <c r="C130" s="5" t="s">
        <v>366</v>
      </c>
      <c r="D130" s="5" t="s">
        <v>367</v>
      </c>
      <c r="E130" s="5" t="s">
        <v>48</v>
      </c>
      <c r="F130" s="5" t="s">
        <v>49</v>
      </c>
      <c r="G130" s="5" t="s">
        <v>50</v>
      </c>
      <c r="H130" s="6" t="s">
        <v>627</v>
      </c>
      <c r="I130" s="5" t="s">
        <v>557</v>
      </c>
      <c r="J130" s="5" t="s">
        <v>628</v>
      </c>
      <c r="K130" s="5" t="s">
        <v>629</v>
      </c>
      <c r="L130" s="5" t="s">
        <v>628</v>
      </c>
      <c r="M130" s="5" t="s">
        <v>614</v>
      </c>
      <c r="N130" s="5" t="s">
        <v>325</v>
      </c>
      <c r="O130" s="5" t="s">
        <v>54</v>
      </c>
      <c r="P130" s="6" t="s">
        <v>630</v>
      </c>
      <c r="Q130" s="5" t="s">
        <v>534</v>
      </c>
      <c r="R130" s="7" t="n">
        <v>0.475</v>
      </c>
      <c r="S130" s="7" t="n">
        <v>0.624</v>
      </c>
      <c r="T130" s="7" t="n">
        <v>0.458</v>
      </c>
      <c r="U130" s="7" t="n">
        <v>0.624</v>
      </c>
      <c r="V130" s="5" t="s">
        <v>62</v>
      </c>
      <c r="W130" s="5" t="str">
        <f aca="false">IF(T130="","No value reported",IF(S130="","No numeric target",IF(V130="No","Not scored",IF(G130="Lower is better",IF(T130&lt;=S130,"Met","Not met"),IF(T130&gt;=S130,"Met","Not met")))))</f>
        <v>Not met</v>
      </c>
      <c r="X130" s="5" t="s">
        <v>531</v>
      </c>
      <c r="Y130" s="5" t="s">
        <v>60</v>
      </c>
      <c r="Z130" s="6"/>
      <c r="AA130" s="5" t="s">
        <v>610</v>
      </c>
    </row>
    <row r="131" customFormat="false" ht="15" hidden="false" customHeight="false" outlineLevel="0" collapsed="false">
      <c r="A131" s="5" t="s">
        <v>608</v>
      </c>
      <c r="B131" s="5" t="n">
        <v>11</v>
      </c>
      <c r="C131" s="5" t="s">
        <v>155</v>
      </c>
      <c r="D131" s="5" t="s">
        <v>156</v>
      </c>
      <c r="E131" s="5" t="s">
        <v>157</v>
      </c>
      <c r="F131" s="5" t="s">
        <v>49</v>
      </c>
      <c r="G131" s="5" t="s">
        <v>50</v>
      </c>
      <c r="H131" s="6" t="s">
        <v>156</v>
      </c>
      <c r="I131" s="5" t="s">
        <v>96</v>
      </c>
      <c r="J131" s="5" t="s">
        <v>52</v>
      </c>
      <c r="K131" s="5" t="s">
        <v>631</v>
      </c>
      <c r="L131" s="5" t="s">
        <v>52</v>
      </c>
      <c r="M131" s="5" t="s">
        <v>55</v>
      </c>
      <c r="N131" s="5" t="s">
        <v>56</v>
      </c>
      <c r="O131" s="5" t="s">
        <v>54</v>
      </c>
      <c r="P131" s="6" t="s">
        <v>160</v>
      </c>
      <c r="Q131" s="5" t="s">
        <v>534</v>
      </c>
      <c r="R131" s="7" t="n">
        <v>0.86</v>
      </c>
      <c r="S131" s="7" t="n">
        <v>1</v>
      </c>
      <c r="T131" s="7" t="n">
        <v>0.82</v>
      </c>
      <c r="U131" s="7" t="n">
        <v>1</v>
      </c>
      <c r="V131" s="5" t="s">
        <v>62</v>
      </c>
      <c r="W131" s="5" t="str">
        <f aca="false">IF(T131="","No value reported",IF(S131="","No numeric target",IF(V131="No","Not scored",IF(G131="Lower is better",IF(T131&lt;=S131,"Met","Not met"),IF(T131&gt;=S131,"Met","Not met")))))</f>
        <v>Not met</v>
      </c>
      <c r="X131" s="5" t="s">
        <v>531</v>
      </c>
      <c r="Y131" s="5" t="s">
        <v>62</v>
      </c>
      <c r="Z131" s="6"/>
      <c r="AA131" s="5" t="s">
        <v>610</v>
      </c>
    </row>
    <row r="132" customFormat="false" ht="15" hidden="false" customHeight="false" outlineLevel="0" collapsed="false">
      <c r="A132" s="5" t="s">
        <v>608</v>
      </c>
      <c r="B132" s="5" t="n">
        <v>12</v>
      </c>
      <c r="C132" s="5" t="s">
        <v>162</v>
      </c>
      <c r="D132" s="5" t="s">
        <v>163</v>
      </c>
      <c r="E132" s="5" t="s">
        <v>157</v>
      </c>
      <c r="F132" s="5" t="s">
        <v>49</v>
      </c>
      <c r="G132" s="5" t="s">
        <v>50</v>
      </c>
      <c r="H132" s="6" t="s">
        <v>374</v>
      </c>
      <c r="I132" s="5" t="s">
        <v>632</v>
      </c>
      <c r="J132" s="5" t="s">
        <v>52</v>
      </c>
      <c r="K132" s="5" t="s">
        <v>166</v>
      </c>
      <c r="L132" s="5" t="s">
        <v>52</v>
      </c>
      <c r="M132" s="5" t="s">
        <v>55</v>
      </c>
      <c r="N132" s="5" t="s">
        <v>56</v>
      </c>
      <c r="O132" s="5" t="s">
        <v>54</v>
      </c>
      <c r="P132" s="6" t="s">
        <v>376</v>
      </c>
      <c r="Q132" s="5" t="s">
        <v>534</v>
      </c>
      <c r="R132" s="7" t="n">
        <v>0.75</v>
      </c>
      <c r="S132" s="7" t="n">
        <v>1</v>
      </c>
      <c r="T132" s="7" t="n">
        <v>0.78</v>
      </c>
      <c r="U132" s="7" t="n">
        <v>1</v>
      </c>
      <c r="V132" s="5" t="s">
        <v>62</v>
      </c>
      <c r="W132" s="5" t="str">
        <f aca="false">IF(T132="","No value reported",IF(S132="","No numeric target",IF(V132="No","Not scored",IF(G132="Lower is better",IF(T132&lt;=S132,"Met","Not met"),IF(T132&gt;=S132,"Met","Not met")))))</f>
        <v>Not met</v>
      </c>
      <c r="X132" s="5" t="s">
        <v>531</v>
      </c>
      <c r="Y132" s="5" t="s">
        <v>62</v>
      </c>
      <c r="Z132" s="6"/>
      <c r="AA132" s="5" t="s">
        <v>610</v>
      </c>
    </row>
    <row r="133" customFormat="false" ht="15" hidden="false" customHeight="false" outlineLevel="0" collapsed="false">
      <c r="A133" s="5" t="s">
        <v>608</v>
      </c>
      <c r="B133" s="5" t="n">
        <v>13</v>
      </c>
      <c r="C133" s="5" t="s">
        <v>168</v>
      </c>
      <c r="D133" s="5" t="s">
        <v>169</v>
      </c>
      <c r="E133" s="5" t="s">
        <v>157</v>
      </c>
      <c r="F133" s="5" t="s">
        <v>49</v>
      </c>
      <c r="G133" s="5" t="s">
        <v>50</v>
      </c>
      <c r="H133" s="6" t="s">
        <v>169</v>
      </c>
      <c r="I133" s="5" t="s">
        <v>210</v>
      </c>
      <c r="J133" s="5" t="s">
        <v>72</v>
      </c>
      <c r="K133" s="5" t="s">
        <v>210</v>
      </c>
      <c r="L133" s="5" t="s">
        <v>52</v>
      </c>
      <c r="M133" s="5" t="s">
        <v>55</v>
      </c>
      <c r="N133" s="5" t="s">
        <v>56</v>
      </c>
      <c r="O133" s="5" t="s">
        <v>54</v>
      </c>
      <c r="P133" s="6" t="s">
        <v>379</v>
      </c>
      <c r="Q133" s="5" t="s">
        <v>534</v>
      </c>
      <c r="R133" s="7" t="n">
        <v>0.97</v>
      </c>
      <c r="S133" s="7" t="n">
        <v>0.95</v>
      </c>
      <c r="T133" s="7" t="n">
        <v>0.97</v>
      </c>
      <c r="U133" s="7" t="n">
        <v>1</v>
      </c>
      <c r="V133" s="5" t="s">
        <v>62</v>
      </c>
      <c r="W133" s="5" t="str">
        <f aca="false">IF(T133="","No value reported",IF(S133="","No numeric target",IF(V133="No","Not scored",IF(G133="Lower is better",IF(T133&lt;=S133,"Met","Not met"),IF(T133&gt;=S133,"Met","Not met")))))</f>
        <v>Met</v>
      </c>
      <c r="X133" s="5" t="s">
        <v>531</v>
      </c>
      <c r="Y133" s="5" t="s">
        <v>62</v>
      </c>
      <c r="Z133" s="6"/>
      <c r="AA133" s="5" t="s">
        <v>610</v>
      </c>
    </row>
    <row r="134" customFormat="false" ht="15" hidden="false" customHeight="false" outlineLevel="0" collapsed="false">
      <c r="A134" s="5" t="s">
        <v>608</v>
      </c>
      <c r="B134" s="5" t="n">
        <v>14</v>
      </c>
      <c r="C134" s="5" t="s">
        <v>175</v>
      </c>
      <c r="D134" s="5" t="s">
        <v>176</v>
      </c>
      <c r="E134" s="5" t="s">
        <v>177</v>
      </c>
      <c r="F134" s="5" t="s">
        <v>178</v>
      </c>
      <c r="G134" s="5" t="s">
        <v>179</v>
      </c>
      <c r="H134" s="6" t="s">
        <v>180</v>
      </c>
      <c r="I134" s="5" t="s">
        <v>633</v>
      </c>
      <c r="J134" s="5" t="s">
        <v>564</v>
      </c>
      <c r="K134" s="5" t="s">
        <v>633</v>
      </c>
      <c r="L134" s="5" t="s">
        <v>564</v>
      </c>
      <c r="M134" s="5" t="s">
        <v>55</v>
      </c>
      <c r="N134" s="5" t="s">
        <v>184</v>
      </c>
      <c r="O134" s="5" t="s">
        <v>54</v>
      </c>
      <c r="P134" s="6" t="s">
        <v>185</v>
      </c>
      <c r="Q134" s="5" t="s">
        <v>565</v>
      </c>
      <c r="R134" s="8" t="n">
        <v>21</v>
      </c>
      <c r="S134" s="8" t="n">
        <v>19</v>
      </c>
      <c r="T134" s="8" t="n">
        <v>21</v>
      </c>
      <c r="U134" s="8" t="n">
        <v>19</v>
      </c>
      <c r="V134" s="5" t="s">
        <v>62</v>
      </c>
      <c r="W134" s="5" t="str">
        <f aca="false">IF(T134="","No value reported",IF(S134="","No numeric target",IF(V134="No","Not scored",IF(G134="Lower is better",IF(T134&lt;=S134,"Met","Not met"),IF(T134&gt;=S134,"Met","Not met")))))</f>
        <v>Not met</v>
      </c>
      <c r="X134" s="5" t="s">
        <v>531</v>
      </c>
      <c r="Y134" s="5" t="s">
        <v>62</v>
      </c>
      <c r="Z134" s="6" t="s">
        <v>187</v>
      </c>
      <c r="AA134" s="5" t="s">
        <v>610</v>
      </c>
    </row>
    <row r="135" customFormat="false" ht="15" hidden="false" customHeight="false" outlineLevel="0" collapsed="false">
      <c r="A135" s="5" t="s">
        <v>608</v>
      </c>
      <c r="B135" s="5" t="n">
        <v>15</v>
      </c>
      <c r="C135" s="5" t="s">
        <v>196</v>
      </c>
      <c r="D135" s="5" t="s">
        <v>197</v>
      </c>
      <c r="E135" s="5" t="s">
        <v>177</v>
      </c>
      <c r="F135" s="5" t="s">
        <v>49</v>
      </c>
      <c r="G135" s="5" t="s">
        <v>50</v>
      </c>
      <c r="H135" s="6" t="s">
        <v>198</v>
      </c>
      <c r="I135" s="5" t="s">
        <v>634</v>
      </c>
      <c r="J135" s="5" t="s">
        <v>52</v>
      </c>
      <c r="K135" s="5" t="s">
        <v>634</v>
      </c>
      <c r="L135" s="5" t="s">
        <v>52</v>
      </c>
      <c r="M135" s="5" t="s">
        <v>635</v>
      </c>
      <c r="N135" s="5" t="s">
        <v>202</v>
      </c>
      <c r="O135" s="5" t="s">
        <v>54</v>
      </c>
      <c r="P135" s="6" t="s">
        <v>636</v>
      </c>
      <c r="Q135" s="5" t="s">
        <v>565</v>
      </c>
      <c r="R135" s="7" t="n">
        <v>0.96</v>
      </c>
      <c r="S135" s="7" t="n">
        <v>1</v>
      </c>
      <c r="T135" s="7" t="n">
        <v>0.96</v>
      </c>
      <c r="U135" s="7" t="n">
        <v>1</v>
      </c>
      <c r="V135" s="5" t="s">
        <v>62</v>
      </c>
      <c r="W135" s="5" t="str">
        <f aca="false">IF(T135="","No value reported",IF(S135="","No numeric target",IF(V135="No","Not scored",IF(G135="Lower is better",IF(T135&lt;=S135,"Met","Not met"),IF(T135&gt;=S135,"Met","Not met")))))</f>
        <v>Not met</v>
      </c>
      <c r="X135" s="5" t="s">
        <v>531</v>
      </c>
      <c r="Y135" s="5" t="s">
        <v>60</v>
      </c>
      <c r="Z135" s="6" t="s">
        <v>637</v>
      </c>
      <c r="AA135" s="5" t="s">
        <v>610</v>
      </c>
    </row>
    <row r="136" customFormat="false" ht="15" hidden="false" customHeight="false" outlineLevel="0" collapsed="false">
      <c r="A136" s="5" t="s">
        <v>608</v>
      </c>
      <c r="B136" s="5" t="n">
        <v>16</v>
      </c>
      <c r="C136" s="5" t="s">
        <v>206</v>
      </c>
      <c r="D136" s="5" t="s">
        <v>207</v>
      </c>
      <c r="E136" s="5" t="s">
        <v>177</v>
      </c>
      <c r="F136" s="5" t="s">
        <v>49</v>
      </c>
      <c r="G136" s="5" t="s">
        <v>50</v>
      </c>
      <c r="H136" s="6" t="s">
        <v>208</v>
      </c>
      <c r="I136" s="5" t="s">
        <v>638</v>
      </c>
      <c r="J136" s="5" t="s">
        <v>388</v>
      </c>
      <c r="K136" s="5" t="s">
        <v>609</v>
      </c>
      <c r="L136" s="5" t="s">
        <v>388</v>
      </c>
      <c r="M136" s="5" t="s">
        <v>55</v>
      </c>
      <c r="N136" s="5" t="s">
        <v>212</v>
      </c>
      <c r="O136" s="5" t="s">
        <v>54</v>
      </c>
      <c r="P136" s="6" t="s">
        <v>213</v>
      </c>
      <c r="Q136" s="5" t="s">
        <v>565</v>
      </c>
      <c r="R136" s="7" t="n">
        <v>0.92</v>
      </c>
      <c r="S136" s="7" t="n">
        <v>0.93</v>
      </c>
      <c r="T136" s="7" t="n">
        <v>0.9</v>
      </c>
      <c r="U136" s="7" t="n">
        <v>0.93</v>
      </c>
      <c r="V136" s="5" t="s">
        <v>62</v>
      </c>
      <c r="W136" s="5" t="str">
        <f aca="false">IF(T136="","No value reported",IF(S136="","No numeric target",IF(V136="No","Not scored",IF(G136="Lower is better",IF(T136&lt;=S136,"Met","Not met"),IF(T136&gt;=S136,"Met","Not met")))))</f>
        <v>Not met</v>
      </c>
      <c r="X136" s="5" t="s">
        <v>531</v>
      </c>
      <c r="Y136" s="5" t="s">
        <v>62</v>
      </c>
      <c r="Z136" s="6"/>
      <c r="AA136" s="5" t="s">
        <v>610</v>
      </c>
    </row>
    <row r="137" customFormat="false" ht="15" hidden="false" customHeight="false" outlineLevel="0" collapsed="false">
      <c r="A137" s="5" t="s">
        <v>608</v>
      </c>
      <c r="B137" s="5" t="n">
        <v>17</v>
      </c>
      <c r="C137" s="5" t="s">
        <v>215</v>
      </c>
      <c r="D137" s="5" t="s">
        <v>216</v>
      </c>
      <c r="E137" s="5" t="s">
        <v>217</v>
      </c>
      <c r="F137" s="5" t="s">
        <v>190</v>
      </c>
      <c r="G137" s="5" t="s">
        <v>50</v>
      </c>
      <c r="H137" s="6" t="s">
        <v>639</v>
      </c>
      <c r="I137" s="5" t="s">
        <v>569</v>
      </c>
      <c r="J137" s="5" t="s">
        <v>570</v>
      </c>
      <c r="K137" s="5" t="s">
        <v>640</v>
      </c>
      <c r="L137" s="5" t="s">
        <v>641</v>
      </c>
      <c r="M137" s="5" t="s">
        <v>55</v>
      </c>
      <c r="N137" s="5" t="s">
        <v>642</v>
      </c>
      <c r="O137" s="5" t="s">
        <v>54</v>
      </c>
      <c r="P137" s="6" t="s">
        <v>643</v>
      </c>
      <c r="Q137" s="5" t="s">
        <v>644</v>
      </c>
      <c r="R137" s="9" t="n">
        <v>21386</v>
      </c>
      <c r="S137" s="9" t="n">
        <v>22455</v>
      </c>
      <c r="T137" s="9" t="n">
        <v>22659</v>
      </c>
      <c r="U137" s="9" t="n">
        <v>24471</v>
      </c>
      <c r="V137" s="5" t="s">
        <v>62</v>
      </c>
      <c r="W137" s="5" t="str">
        <f aca="false">IF(T137="","No value reported",IF(S137="","No numeric target",IF(V137="No","Not scored",IF(G137="Lower is better",IF(T137&lt;=S137,"Met","Not met"),IF(T137&gt;=S137,"Met","Not met")))))</f>
        <v>Met</v>
      </c>
      <c r="X137" s="5" t="s">
        <v>531</v>
      </c>
      <c r="Y137" s="5" t="s">
        <v>62</v>
      </c>
      <c r="Z137" s="6"/>
      <c r="AA137" s="5" t="s">
        <v>610</v>
      </c>
    </row>
    <row r="138" customFormat="false" ht="15" hidden="false" customHeight="false" outlineLevel="0" collapsed="false">
      <c r="A138" s="5" t="s">
        <v>608</v>
      </c>
      <c r="B138" s="5" t="n">
        <v>18</v>
      </c>
      <c r="C138" s="5" t="s">
        <v>226</v>
      </c>
      <c r="D138" s="5" t="s">
        <v>227</v>
      </c>
      <c r="E138" s="5" t="s">
        <v>217</v>
      </c>
      <c r="F138" s="5" t="s">
        <v>190</v>
      </c>
      <c r="G138" s="5" t="s">
        <v>50</v>
      </c>
      <c r="H138" s="6" t="s">
        <v>228</v>
      </c>
      <c r="I138" s="5" t="s">
        <v>645</v>
      </c>
      <c r="J138" s="5" t="s">
        <v>397</v>
      </c>
      <c r="K138" s="5" t="s">
        <v>646</v>
      </c>
      <c r="L138" s="5" t="s">
        <v>54</v>
      </c>
      <c r="M138" s="5" t="s">
        <v>55</v>
      </c>
      <c r="N138" s="5" t="s">
        <v>232</v>
      </c>
      <c r="O138" s="5" t="s">
        <v>54</v>
      </c>
      <c r="P138" s="6" t="s">
        <v>233</v>
      </c>
      <c r="Q138" s="5" t="s">
        <v>647</v>
      </c>
      <c r="R138" s="9" t="n">
        <v>3906</v>
      </c>
      <c r="S138" s="9"/>
      <c r="T138" s="9" t="n">
        <v>3391</v>
      </c>
      <c r="U138" s="9"/>
      <c r="V138" s="5" t="s">
        <v>62</v>
      </c>
      <c r="W138" s="5" t="str">
        <f aca="false">IF(T138="","No value reported",IF(S138="","No numeric target",IF(V138="No","Not scored",IF(G138="Lower is better",IF(T138&lt;=S138,"Met","Not met"),IF(T138&gt;=S138,"Met","Not met")))))</f>
        <v>No numeric target</v>
      </c>
      <c r="X138" s="5" t="s">
        <v>531</v>
      </c>
      <c r="Y138" s="5" t="s">
        <v>62</v>
      </c>
      <c r="Z138" s="6" t="s">
        <v>648</v>
      </c>
      <c r="AA138" s="5" t="s">
        <v>610</v>
      </c>
    </row>
    <row r="139" customFormat="false" ht="15" hidden="false" customHeight="false" outlineLevel="0" collapsed="false">
      <c r="A139" s="5" t="s">
        <v>608</v>
      </c>
      <c r="B139" s="5" t="n">
        <v>19</v>
      </c>
      <c r="C139" s="5" t="s">
        <v>235</v>
      </c>
      <c r="D139" s="5" t="s">
        <v>236</v>
      </c>
      <c r="E139" s="5" t="s">
        <v>217</v>
      </c>
      <c r="F139" s="5" t="s">
        <v>190</v>
      </c>
      <c r="G139" s="5" t="s">
        <v>50</v>
      </c>
      <c r="H139" s="6" t="s">
        <v>237</v>
      </c>
      <c r="I139" s="5" t="s">
        <v>649</v>
      </c>
      <c r="J139" s="5" t="s">
        <v>397</v>
      </c>
      <c r="K139" s="5" t="s">
        <v>650</v>
      </c>
      <c r="L139" s="5" t="s">
        <v>54</v>
      </c>
      <c r="M139" s="5" t="s">
        <v>55</v>
      </c>
      <c r="N139" s="5" t="s">
        <v>238</v>
      </c>
      <c r="O139" s="5" t="s">
        <v>54</v>
      </c>
      <c r="P139" s="6" t="s">
        <v>578</v>
      </c>
      <c r="Q139" s="5" t="s">
        <v>647</v>
      </c>
      <c r="R139" s="9" t="n">
        <v>1148</v>
      </c>
      <c r="S139" s="9"/>
      <c r="T139" s="9" t="n">
        <v>858</v>
      </c>
      <c r="U139" s="9"/>
      <c r="V139" s="5" t="s">
        <v>62</v>
      </c>
      <c r="W139" s="5" t="str">
        <f aca="false">IF(T139="","No value reported",IF(S139="","No numeric target",IF(V139="No","Not scored",IF(G139="Lower is better",IF(T139&lt;=S139,"Met","Not met"),IF(T139&gt;=S139,"Met","Not met")))))</f>
        <v>No numeric target</v>
      </c>
      <c r="X139" s="5" t="s">
        <v>531</v>
      </c>
      <c r="Y139" s="5" t="s">
        <v>62</v>
      </c>
      <c r="Z139" s="6" t="s">
        <v>651</v>
      </c>
      <c r="AA139" s="5" t="s">
        <v>610</v>
      </c>
    </row>
    <row r="140" customFormat="false" ht="15" hidden="false" customHeight="false" outlineLevel="0" collapsed="false">
      <c r="A140" s="5" t="s">
        <v>608</v>
      </c>
      <c r="B140" s="5" t="n">
        <v>21</v>
      </c>
      <c r="C140" s="5" t="s">
        <v>240</v>
      </c>
      <c r="D140" s="5" t="s">
        <v>241</v>
      </c>
      <c r="E140" s="5" t="s">
        <v>242</v>
      </c>
      <c r="F140" s="5" t="s">
        <v>49</v>
      </c>
      <c r="G140" s="5" t="s">
        <v>50</v>
      </c>
      <c r="H140" s="6" t="s">
        <v>652</v>
      </c>
      <c r="I140" s="5" t="s">
        <v>653</v>
      </c>
      <c r="J140" s="5" t="s">
        <v>590</v>
      </c>
      <c r="K140" s="5" t="s">
        <v>590</v>
      </c>
      <c r="L140" s="5" t="s">
        <v>165</v>
      </c>
      <c r="M140" s="5" t="s">
        <v>55</v>
      </c>
      <c r="N140" s="5" t="s">
        <v>496</v>
      </c>
      <c r="O140" s="5" t="s">
        <v>54</v>
      </c>
      <c r="P140" s="6" t="s">
        <v>497</v>
      </c>
      <c r="Q140" s="5" t="s">
        <v>591</v>
      </c>
      <c r="R140" s="7" t="n">
        <v>0.83</v>
      </c>
      <c r="S140" s="7" t="n">
        <v>0.84</v>
      </c>
      <c r="T140" s="7" t="n">
        <v>0.84</v>
      </c>
      <c r="U140" s="7" t="n">
        <v>0.85</v>
      </c>
      <c r="V140" s="5" t="s">
        <v>62</v>
      </c>
      <c r="W140" s="5" t="str">
        <f aca="false">IF(T140="","No value reported",IF(S140="","No numeric target",IF(V140="No","Not scored",IF(G140="Lower is better",IF(T140&lt;=S140,"Met","Not met"),IF(T140&gt;=S140,"Met","Not met")))))</f>
        <v>Met</v>
      </c>
      <c r="X140" s="5" t="s">
        <v>531</v>
      </c>
      <c r="Y140" s="5" t="s">
        <v>62</v>
      </c>
      <c r="Z140" s="6"/>
      <c r="AA140" s="5" t="s">
        <v>610</v>
      </c>
    </row>
    <row r="141" customFormat="false" ht="15" hidden="false" customHeight="false" outlineLevel="0" collapsed="false">
      <c r="A141" s="5" t="s">
        <v>608</v>
      </c>
      <c r="B141" s="5" t="n">
        <v>22</v>
      </c>
      <c r="C141" s="5" t="s">
        <v>250</v>
      </c>
      <c r="D141" s="5" t="s">
        <v>251</v>
      </c>
      <c r="E141" s="5" t="s">
        <v>242</v>
      </c>
      <c r="F141" s="5" t="s">
        <v>252</v>
      </c>
      <c r="G141" s="5" t="s">
        <v>50</v>
      </c>
      <c r="H141" s="6" t="s">
        <v>499</v>
      </c>
      <c r="I141" s="5" t="s">
        <v>654</v>
      </c>
      <c r="J141" s="5" t="s">
        <v>655</v>
      </c>
      <c r="K141" s="5" t="s">
        <v>656</v>
      </c>
      <c r="L141" s="5" t="s">
        <v>657</v>
      </c>
      <c r="M141" s="5" t="s">
        <v>55</v>
      </c>
      <c r="N141" s="5" t="s">
        <v>496</v>
      </c>
      <c r="O141" s="5" t="s">
        <v>54</v>
      </c>
      <c r="P141" s="6" t="s">
        <v>502</v>
      </c>
      <c r="Q141" s="5" t="s">
        <v>591</v>
      </c>
      <c r="R141" s="10" t="n">
        <v>300286667</v>
      </c>
      <c r="S141" s="10" t="n">
        <v>305000000</v>
      </c>
      <c r="T141" s="10" t="n">
        <v>301419050</v>
      </c>
      <c r="U141" s="10" t="n">
        <v>303000000</v>
      </c>
      <c r="V141" s="5" t="s">
        <v>62</v>
      </c>
      <c r="W141" s="5" t="str">
        <f aca="false">IF(T141="","No value reported",IF(S141="","No numeric target",IF(V141="No","Not scored",IF(G141="Lower is better",IF(T141&lt;=S141,"Met","Not met"),IF(T141&gt;=S141,"Met","Not met")))))</f>
        <v>Not met</v>
      </c>
      <c r="X141" s="5" t="s">
        <v>531</v>
      </c>
      <c r="Y141" s="5" t="s">
        <v>62</v>
      </c>
      <c r="Z141" s="6"/>
      <c r="AA141" s="5" t="s">
        <v>610</v>
      </c>
    </row>
    <row r="142" customFormat="false" ht="15" hidden="false" customHeight="false" outlineLevel="0" collapsed="false">
      <c r="A142" s="5" t="s">
        <v>608</v>
      </c>
      <c r="B142" s="5" t="n">
        <v>23</v>
      </c>
      <c r="C142" s="5" t="s">
        <v>259</v>
      </c>
      <c r="D142" s="5" t="s">
        <v>260</v>
      </c>
      <c r="E142" s="5" t="s">
        <v>242</v>
      </c>
      <c r="F142" s="5" t="s">
        <v>49</v>
      </c>
      <c r="G142" s="5" t="s">
        <v>50</v>
      </c>
      <c r="H142" s="6" t="s">
        <v>503</v>
      </c>
      <c r="I142" s="5" t="s">
        <v>450</v>
      </c>
      <c r="J142" s="5" t="s">
        <v>538</v>
      </c>
      <c r="K142" s="5" t="s">
        <v>538</v>
      </c>
      <c r="L142" s="5" t="s">
        <v>612</v>
      </c>
      <c r="M142" s="5" t="s">
        <v>55</v>
      </c>
      <c r="N142" s="5" t="s">
        <v>496</v>
      </c>
      <c r="O142" s="5" t="s">
        <v>54</v>
      </c>
      <c r="P142" s="6" t="s">
        <v>658</v>
      </c>
      <c r="Q142" s="5" t="s">
        <v>591</v>
      </c>
      <c r="R142" s="7" t="n">
        <v>0.59</v>
      </c>
      <c r="S142" s="7" t="n">
        <v>0.6</v>
      </c>
      <c r="T142" s="7" t="n">
        <v>0.6</v>
      </c>
      <c r="U142" s="7" t="n">
        <v>0.61</v>
      </c>
      <c r="V142" s="5" t="s">
        <v>62</v>
      </c>
      <c r="W142" s="5" t="str">
        <f aca="false">IF(T142="","No value reported",IF(S142="","No numeric target",IF(V142="No","Not scored",IF(G142="Lower is better",IF(T142&lt;=S142,"Met","Not met"),IF(T142&gt;=S142,"Met","Not met")))))</f>
        <v>Met</v>
      </c>
      <c r="X142" s="5" t="s">
        <v>531</v>
      </c>
      <c r="Y142" s="5" t="s">
        <v>60</v>
      </c>
      <c r="Z142" s="6"/>
      <c r="AA142" s="5" t="s">
        <v>610</v>
      </c>
    </row>
    <row r="143" customFormat="false" ht="15" hidden="false" customHeight="false" outlineLevel="0" collapsed="false">
      <c r="A143" s="5" t="s">
        <v>608</v>
      </c>
      <c r="B143" s="5" t="n">
        <v>24</v>
      </c>
      <c r="C143" s="5" t="s">
        <v>265</v>
      </c>
      <c r="D143" s="5" t="s">
        <v>266</v>
      </c>
      <c r="E143" s="5" t="s">
        <v>242</v>
      </c>
      <c r="F143" s="5" t="s">
        <v>190</v>
      </c>
      <c r="G143" s="5" t="s">
        <v>50</v>
      </c>
      <c r="H143" s="6" t="s">
        <v>506</v>
      </c>
      <c r="I143" s="5" t="s">
        <v>597</v>
      </c>
      <c r="J143" s="5" t="s">
        <v>598</v>
      </c>
      <c r="K143" s="5" t="s">
        <v>659</v>
      </c>
      <c r="L143" s="5" t="s">
        <v>660</v>
      </c>
      <c r="M143" s="5" t="s">
        <v>55</v>
      </c>
      <c r="N143" s="5" t="s">
        <v>496</v>
      </c>
      <c r="O143" s="5" t="s">
        <v>54</v>
      </c>
      <c r="P143" s="6" t="s">
        <v>599</v>
      </c>
      <c r="Q143" s="5" t="s">
        <v>591</v>
      </c>
      <c r="R143" s="9" t="n">
        <v>9080</v>
      </c>
      <c r="S143" s="9" t="n">
        <v>10000</v>
      </c>
      <c r="T143" s="9" t="n">
        <v>6597</v>
      </c>
      <c r="U143" s="9" t="n">
        <v>8000</v>
      </c>
      <c r="V143" s="5" t="s">
        <v>62</v>
      </c>
      <c r="W143" s="5" t="str">
        <f aca="false">IF(T143="","No value reported",IF(S143="","No numeric target",IF(V143="No","Not scored",IF(G143="Lower is better",IF(T143&lt;=S143,"Met","Not met"),IF(T143&gt;=S143,"Met","Not met")))))</f>
        <v>Not met</v>
      </c>
      <c r="X143" s="5" t="s">
        <v>531</v>
      </c>
      <c r="Y143" s="5" t="s">
        <v>62</v>
      </c>
      <c r="Z143" s="6"/>
      <c r="AA143" s="5" t="s">
        <v>610</v>
      </c>
    </row>
    <row r="144" customFormat="false" ht="15" hidden="false" customHeight="false" outlineLevel="0" collapsed="false">
      <c r="A144" s="5" t="s">
        <v>608</v>
      </c>
      <c r="B144" s="5" t="n">
        <v>25</v>
      </c>
      <c r="C144" s="5" t="s">
        <v>272</v>
      </c>
      <c r="D144" s="5" t="s">
        <v>273</v>
      </c>
      <c r="E144" s="5" t="s">
        <v>242</v>
      </c>
      <c r="F144" s="5" t="s">
        <v>252</v>
      </c>
      <c r="G144" s="5" t="s">
        <v>50</v>
      </c>
      <c r="H144" s="6" t="s">
        <v>661</v>
      </c>
      <c r="I144" s="5" t="s">
        <v>600</v>
      </c>
      <c r="J144" s="5" t="s">
        <v>601</v>
      </c>
      <c r="K144" s="5" t="s">
        <v>662</v>
      </c>
      <c r="L144" s="5" t="s">
        <v>663</v>
      </c>
      <c r="M144" s="5" t="s">
        <v>55</v>
      </c>
      <c r="N144" s="5" t="s">
        <v>496</v>
      </c>
      <c r="O144" s="5" t="s">
        <v>54</v>
      </c>
      <c r="P144" s="6" t="s">
        <v>602</v>
      </c>
      <c r="Q144" s="5" t="s">
        <v>591</v>
      </c>
      <c r="R144" s="10" t="n">
        <v>356850</v>
      </c>
      <c r="S144" s="10" t="n">
        <v>375000</v>
      </c>
      <c r="T144" s="10" t="n">
        <v>134140</v>
      </c>
      <c r="U144" s="10" t="n">
        <v>150000</v>
      </c>
      <c r="V144" s="5" t="s">
        <v>62</v>
      </c>
      <c r="W144" s="5" t="str">
        <f aca="false">IF(T144="","No value reported",IF(S144="","No numeric target",IF(V144="No","Not scored",IF(G144="Lower is better",IF(T144&lt;=S144,"Met","Not met"),IF(T144&gt;=S144,"Met","Not met")))))</f>
        <v>Not met</v>
      </c>
      <c r="X144" s="5" t="s">
        <v>531</v>
      </c>
      <c r="Y144" s="5" t="s">
        <v>62</v>
      </c>
      <c r="Z144" s="6"/>
      <c r="AA144" s="5" t="s">
        <v>610</v>
      </c>
    </row>
    <row r="145" customFormat="false" ht="15" hidden="false" customHeight="false" outlineLevel="0" collapsed="false">
      <c r="A145" s="5" t="s">
        <v>608</v>
      </c>
      <c r="B145" s="5" t="n">
        <v>26</v>
      </c>
      <c r="C145" s="5" t="s">
        <v>278</v>
      </c>
      <c r="D145" s="5" t="s">
        <v>279</v>
      </c>
      <c r="E145" s="5" t="s">
        <v>242</v>
      </c>
      <c r="F145" s="5" t="s">
        <v>252</v>
      </c>
      <c r="G145" s="5" t="s">
        <v>50</v>
      </c>
      <c r="H145" s="6" t="s">
        <v>515</v>
      </c>
      <c r="I145" s="5" t="s">
        <v>603</v>
      </c>
      <c r="J145" s="5" t="s">
        <v>604</v>
      </c>
      <c r="K145" s="5" t="s">
        <v>664</v>
      </c>
      <c r="L145" s="5" t="s">
        <v>604</v>
      </c>
      <c r="M145" s="5" t="s">
        <v>55</v>
      </c>
      <c r="N145" s="5" t="s">
        <v>496</v>
      </c>
      <c r="O145" s="5" t="s">
        <v>54</v>
      </c>
      <c r="P145" s="6" t="s">
        <v>519</v>
      </c>
      <c r="Q145" s="5" t="s">
        <v>591</v>
      </c>
      <c r="R145" s="10" t="n">
        <v>1341679</v>
      </c>
      <c r="S145" s="10" t="n">
        <v>1500000</v>
      </c>
      <c r="T145" s="10" t="n">
        <v>1335083</v>
      </c>
      <c r="U145" s="10" t="n">
        <v>1500000</v>
      </c>
      <c r="V145" s="5" t="s">
        <v>62</v>
      </c>
      <c r="W145" s="5" t="str">
        <f aca="false">IF(T145="","No value reported",IF(S145="","No numeric target",IF(V145="No","Not scored",IF(G145="Lower is better",IF(T145&lt;=S145,"Met","Not met"),IF(T145&gt;=S145,"Met","Not met")))))</f>
        <v>Not met</v>
      </c>
      <c r="X145" s="5" t="s">
        <v>531</v>
      </c>
      <c r="Y145" s="5" t="s">
        <v>62</v>
      </c>
      <c r="Z145" s="6"/>
      <c r="AA145" s="5" t="s">
        <v>610</v>
      </c>
    </row>
    <row r="146" customFormat="false" ht="15" hidden="false" customHeight="false" outlineLevel="0" collapsed="false">
      <c r="A146" s="5" t="s">
        <v>608</v>
      </c>
      <c r="B146" s="5" t="n">
        <v>27</v>
      </c>
      <c r="C146" s="5" t="s">
        <v>284</v>
      </c>
      <c r="D146" s="5" t="s">
        <v>285</v>
      </c>
      <c r="E146" s="5" t="s">
        <v>242</v>
      </c>
      <c r="F146" s="5" t="s">
        <v>252</v>
      </c>
      <c r="G146" s="5" t="s">
        <v>50</v>
      </c>
      <c r="H146" s="6" t="s">
        <v>605</v>
      </c>
      <c r="I146" s="5" t="s">
        <v>665</v>
      </c>
      <c r="J146" s="5" t="s">
        <v>607</v>
      </c>
      <c r="K146" s="5" t="s">
        <v>666</v>
      </c>
      <c r="L146" s="5" t="s">
        <v>667</v>
      </c>
      <c r="M146" s="5" t="s">
        <v>55</v>
      </c>
      <c r="N146" s="5" t="s">
        <v>496</v>
      </c>
      <c r="O146" s="5" t="s">
        <v>54</v>
      </c>
      <c r="P146" s="6" t="s">
        <v>523</v>
      </c>
      <c r="Q146" s="5" t="s">
        <v>591</v>
      </c>
      <c r="R146" s="10" t="n">
        <v>190782336</v>
      </c>
      <c r="S146" s="10" t="n">
        <v>195000000</v>
      </c>
      <c r="T146" s="10" t="n">
        <v>194251607</v>
      </c>
      <c r="U146" s="10" t="n">
        <v>197500000</v>
      </c>
      <c r="V146" s="5" t="s">
        <v>62</v>
      </c>
      <c r="W146" s="5" t="str">
        <f aca="false">IF(T146="","No value reported",IF(S146="","No numeric target",IF(V146="No","Not scored",IF(G146="Lower is better",IF(T146&lt;=S146,"Met","Not met"),IF(T146&gt;=S146,"Met","Not met")))))</f>
        <v>Not met</v>
      </c>
      <c r="X146" s="5" t="s">
        <v>531</v>
      </c>
      <c r="Y146" s="5" t="s">
        <v>62</v>
      </c>
      <c r="Z146" s="6"/>
      <c r="AA146" s="5" t="s">
        <v>610</v>
      </c>
    </row>
    <row r="148" customFormat="false" ht="15" hidden="false" customHeight="false" outlineLevel="0" collapsed="false">
      <c r="A148" s="11" t="s">
        <v>1</v>
      </c>
    </row>
  </sheetData>
  <conditionalFormatting sqref="W2:W146">
    <cfRule type="expression" priority="2" aboveAverage="0" equalAverage="0" bottom="0" percent="0" rank="0" text="" dxfId="5">
      <formula>$W2="Met"</formula>
    </cfRule>
    <cfRule type="expression" priority="3" aboveAverage="0" equalAverage="0" bottom="0" percent="0" rank="0" text="" dxfId="6">
      <formula>$W2="Not met"</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4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36"/>
    <col collapsed="false" customWidth="true" hidden="false" outlineLevel="0" max="3" min="3" style="0" width="20"/>
    <col collapsed="false" customWidth="true" hidden="false" outlineLevel="0" max="4" min="4" style="0" width="8"/>
    <col collapsed="false" customWidth="true" hidden="false" outlineLevel="0" max="5" min="5" style="0" width="15"/>
    <col collapsed="false" customWidth="true" hidden="false" outlineLevel="0" max="10" min="6" style="0" width="34"/>
    <col collapsed="false" customWidth="true" hidden="false" outlineLevel="0" max="11" min="11" style="0" width="9"/>
    <col collapsed="false" customWidth="true" hidden="false" outlineLevel="0" max="12" min="12" style="0" width="60"/>
  </cols>
  <sheetData>
    <row r="1" customFormat="false" ht="46.25" hidden="false" customHeight="false" outlineLevel="0" collapsed="false">
      <c r="A1" s="4" t="s">
        <v>20</v>
      </c>
      <c r="B1" s="4" t="s">
        <v>21</v>
      </c>
      <c r="C1" s="4" t="s">
        <v>22</v>
      </c>
      <c r="D1" s="4" t="s">
        <v>23</v>
      </c>
      <c r="E1" s="4" t="s">
        <v>24</v>
      </c>
      <c r="F1" s="4" t="s">
        <v>668</v>
      </c>
      <c r="G1" s="4" t="s">
        <v>669</v>
      </c>
      <c r="H1" s="4" t="s">
        <v>670</v>
      </c>
      <c r="I1" s="4" t="s">
        <v>671</v>
      </c>
      <c r="J1" s="4" t="s">
        <v>672</v>
      </c>
      <c r="K1" s="4" t="s">
        <v>673</v>
      </c>
      <c r="L1" s="4" t="s">
        <v>674</v>
      </c>
    </row>
    <row r="2" customFormat="false" ht="15" hidden="false" customHeight="false" outlineLevel="0" collapsed="false">
      <c r="A2" s="3" t="s">
        <v>46</v>
      </c>
      <c r="B2" s="3" t="s">
        <v>47</v>
      </c>
      <c r="C2" s="3" t="s">
        <v>48</v>
      </c>
      <c r="D2" s="3" t="s">
        <v>49</v>
      </c>
      <c r="E2" s="3" t="s">
        <v>50</v>
      </c>
      <c r="F2" s="3" t="s">
        <v>675</v>
      </c>
      <c r="G2" s="3" t="s">
        <v>675</v>
      </c>
      <c r="H2" s="3" t="s">
        <v>675</v>
      </c>
      <c r="I2" s="3" t="s">
        <v>675</v>
      </c>
      <c r="J2" s="3" t="s">
        <v>675</v>
      </c>
      <c r="K2" s="3" t="n">
        <f aca="false">COUNTIFS('Long Table'!$C:$C,A2)</f>
        <v>5</v>
      </c>
      <c r="L2" s="3"/>
    </row>
    <row r="3" customFormat="false" ht="23.85" hidden="false" customHeight="false" outlineLevel="0" collapsed="false">
      <c r="A3" s="3" t="s">
        <v>64</v>
      </c>
      <c r="B3" s="3" t="s">
        <v>65</v>
      </c>
      <c r="C3" s="3" t="s">
        <v>48</v>
      </c>
      <c r="D3" s="3" t="s">
        <v>49</v>
      </c>
      <c r="E3" s="3" t="s">
        <v>50</v>
      </c>
      <c r="F3" s="3" t="s">
        <v>676</v>
      </c>
      <c r="G3" s="3" t="s">
        <v>676</v>
      </c>
      <c r="H3" s="3" t="s">
        <v>676</v>
      </c>
      <c r="I3" s="3" t="s">
        <v>676</v>
      </c>
      <c r="J3" s="3" t="s">
        <v>676</v>
      </c>
      <c r="K3" s="3" t="n">
        <f aca="false">COUNTIFS('Long Table'!$C:$C,A3)</f>
        <v>5</v>
      </c>
      <c r="L3" s="3"/>
    </row>
    <row r="4" customFormat="false" ht="23.85" hidden="false" customHeight="false" outlineLevel="0" collapsed="false">
      <c r="A4" s="3" t="s">
        <v>69</v>
      </c>
      <c r="B4" s="3" t="s">
        <v>70</v>
      </c>
      <c r="C4" s="3" t="s">
        <v>48</v>
      </c>
      <c r="D4" s="3" t="s">
        <v>49</v>
      </c>
      <c r="E4" s="3" t="s">
        <v>50</v>
      </c>
      <c r="F4" s="3" t="s">
        <v>677</v>
      </c>
      <c r="G4" s="3"/>
      <c r="H4" s="3"/>
      <c r="I4" s="3"/>
      <c r="J4" s="3"/>
      <c r="K4" s="3" t="n">
        <f aca="false">COUNTIFS('Long Table'!$C:$C,A4)</f>
        <v>1</v>
      </c>
      <c r="L4" s="3"/>
    </row>
    <row r="5" customFormat="false" ht="35.05" hidden="false" customHeight="false" outlineLevel="0" collapsed="false">
      <c r="A5" s="3" t="s">
        <v>76</v>
      </c>
      <c r="B5" s="3" t="s">
        <v>77</v>
      </c>
      <c r="C5" s="3" t="s">
        <v>48</v>
      </c>
      <c r="D5" s="3" t="s">
        <v>49</v>
      </c>
      <c r="E5" s="3" t="s">
        <v>50</v>
      </c>
      <c r="F5" s="3" t="s">
        <v>678</v>
      </c>
      <c r="G5" s="3"/>
      <c r="H5" s="3"/>
      <c r="I5" s="3"/>
      <c r="J5" s="3"/>
      <c r="K5" s="3" t="n">
        <f aca="false">COUNTIFS('Long Table'!$C:$C,A5)</f>
        <v>1</v>
      </c>
      <c r="L5" s="3"/>
    </row>
    <row r="6" customFormat="false" ht="15" hidden="false" customHeight="false" outlineLevel="0" collapsed="false">
      <c r="A6" s="3" t="s">
        <v>85</v>
      </c>
      <c r="B6" s="3" t="s">
        <v>86</v>
      </c>
      <c r="C6" s="3" t="s">
        <v>48</v>
      </c>
      <c r="D6" s="3" t="s">
        <v>49</v>
      </c>
      <c r="E6" s="3" t="s">
        <v>50</v>
      </c>
      <c r="F6" s="3" t="s">
        <v>679</v>
      </c>
      <c r="G6" s="3" t="s">
        <v>680</v>
      </c>
      <c r="H6" s="3" t="s">
        <v>680</v>
      </c>
      <c r="I6" s="3" t="s">
        <v>680</v>
      </c>
      <c r="J6" s="3" t="s">
        <v>680</v>
      </c>
      <c r="K6" s="3" t="n">
        <f aca="false">COUNTIFS('Long Table'!$C:$C,A6)</f>
        <v>5</v>
      </c>
      <c r="L6" s="3"/>
    </row>
    <row r="7" customFormat="false" ht="23.85" hidden="false" customHeight="false" outlineLevel="0" collapsed="false">
      <c r="A7" s="3" t="s">
        <v>92</v>
      </c>
      <c r="B7" s="3" t="s">
        <v>93</v>
      </c>
      <c r="C7" s="3" t="s">
        <v>48</v>
      </c>
      <c r="D7" s="3" t="s">
        <v>49</v>
      </c>
      <c r="E7" s="3" t="s">
        <v>50</v>
      </c>
      <c r="F7" s="3" t="s">
        <v>681</v>
      </c>
      <c r="G7" s="3"/>
      <c r="H7" s="3"/>
      <c r="I7" s="3"/>
      <c r="J7" s="3"/>
      <c r="K7" s="3" t="n">
        <f aca="false">COUNTIFS('Long Table'!$C:$C,A7)</f>
        <v>1</v>
      </c>
      <c r="L7" s="3"/>
    </row>
    <row r="8" customFormat="false" ht="23.85" hidden="false" customHeight="false" outlineLevel="0" collapsed="false">
      <c r="A8" s="3" t="s">
        <v>100</v>
      </c>
      <c r="B8" s="3" t="s">
        <v>101</v>
      </c>
      <c r="C8" s="3" t="s">
        <v>48</v>
      </c>
      <c r="D8" s="3" t="s">
        <v>49</v>
      </c>
      <c r="E8" s="3" t="s">
        <v>50</v>
      </c>
      <c r="F8" s="3" t="s">
        <v>682</v>
      </c>
      <c r="G8" s="3" t="s">
        <v>683</v>
      </c>
      <c r="H8" s="3" t="s">
        <v>684</v>
      </c>
      <c r="I8" s="3" t="s">
        <v>684</v>
      </c>
      <c r="J8" s="3" t="s">
        <v>684</v>
      </c>
      <c r="K8" s="3" t="n">
        <f aca="false">COUNTIFS('Long Table'!$C:$C,A8)</f>
        <v>5</v>
      </c>
      <c r="L8" s="3"/>
    </row>
    <row r="9" customFormat="false" ht="15" hidden="false" customHeight="false" outlineLevel="0" collapsed="false">
      <c r="A9" s="3" t="s">
        <v>106</v>
      </c>
      <c r="B9" s="3" t="s">
        <v>107</v>
      </c>
      <c r="C9" s="3" t="s">
        <v>48</v>
      </c>
      <c r="D9" s="3" t="s">
        <v>49</v>
      </c>
      <c r="E9" s="3" t="s">
        <v>50</v>
      </c>
      <c r="F9" s="3" t="s">
        <v>685</v>
      </c>
      <c r="G9" s="3"/>
      <c r="H9" s="3"/>
      <c r="I9" s="3"/>
      <c r="J9" s="3"/>
      <c r="K9" s="3" t="n">
        <f aca="false">COUNTIFS('Long Table'!$C:$C,A9)</f>
        <v>1</v>
      </c>
      <c r="L9" s="3"/>
    </row>
    <row r="10" customFormat="false" ht="23.85" hidden="false" customHeight="false" outlineLevel="0" collapsed="false">
      <c r="A10" s="3" t="s">
        <v>113</v>
      </c>
      <c r="B10" s="3" t="s">
        <v>114</v>
      </c>
      <c r="C10" s="3" t="s">
        <v>48</v>
      </c>
      <c r="D10" s="3" t="s">
        <v>49</v>
      </c>
      <c r="E10" s="3" t="s">
        <v>50</v>
      </c>
      <c r="F10" s="3" t="s">
        <v>686</v>
      </c>
      <c r="G10" s="3"/>
      <c r="H10" s="3"/>
      <c r="I10" s="3"/>
      <c r="J10" s="3"/>
      <c r="K10" s="3" t="n">
        <f aca="false">COUNTIFS('Long Table'!$C:$C,A10)</f>
        <v>1</v>
      </c>
      <c r="L10" s="3"/>
    </row>
    <row r="11" customFormat="false" ht="23.85" hidden="false" customHeight="false" outlineLevel="0" collapsed="false">
      <c r="A11" s="3" t="s">
        <v>122</v>
      </c>
      <c r="B11" s="3" t="s">
        <v>123</v>
      </c>
      <c r="C11" s="3" t="s">
        <v>48</v>
      </c>
      <c r="D11" s="3" t="s">
        <v>49</v>
      </c>
      <c r="E11" s="3" t="s">
        <v>50</v>
      </c>
      <c r="F11" s="3" t="s">
        <v>687</v>
      </c>
      <c r="G11" s="3"/>
      <c r="H11" s="3"/>
      <c r="I11" s="3"/>
      <c r="J11" s="3"/>
      <c r="K11" s="3" t="n">
        <f aca="false">COUNTIFS('Long Table'!$C:$C,A11)</f>
        <v>1</v>
      </c>
      <c r="L11" s="3"/>
    </row>
    <row r="12" customFormat="false" ht="35.05" hidden="false" customHeight="false" outlineLevel="0" collapsed="false">
      <c r="A12" s="3" t="s">
        <v>132</v>
      </c>
      <c r="B12" s="3" t="s">
        <v>133</v>
      </c>
      <c r="C12" s="3" t="s">
        <v>48</v>
      </c>
      <c r="D12" s="3" t="s">
        <v>49</v>
      </c>
      <c r="E12" s="3" t="s">
        <v>50</v>
      </c>
      <c r="F12" s="3" t="s">
        <v>688</v>
      </c>
      <c r="G12" s="3"/>
      <c r="H12" s="3"/>
      <c r="I12" s="3"/>
      <c r="J12" s="3"/>
      <c r="K12" s="3" t="n">
        <f aca="false">COUNTIFS('Long Table'!$C:$C,A12)</f>
        <v>1</v>
      </c>
      <c r="L12" s="3"/>
    </row>
    <row r="13" customFormat="false" ht="46.25" hidden="false" customHeight="false" outlineLevel="0" collapsed="false">
      <c r="A13" s="3" t="s">
        <v>140</v>
      </c>
      <c r="B13" s="3" t="s">
        <v>141</v>
      </c>
      <c r="C13" s="3" t="s">
        <v>48</v>
      </c>
      <c r="D13" s="3" t="s">
        <v>49</v>
      </c>
      <c r="E13" s="3" t="s">
        <v>50</v>
      </c>
      <c r="F13" s="3" t="s">
        <v>689</v>
      </c>
      <c r="G13" s="3" t="s">
        <v>690</v>
      </c>
      <c r="H13" s="3" t="s">
        <v>691</v>
      </c>
      <c r="I13" s="3" t="s">
        <v>692</v>
      </c>
      <c r="J13" s="3" t="s">
        <v>691</v>
      </c>
      <c r="K13" s="3" t="n">
        <f aca="false">COUNTIFS('Long Table'!$C:$C,A13)</f>
        <v>5</v>
      </c>
      <c r="L13" s="3" t="s">
        <v>693</v>
      </c>
    </row>
    <row r="14" customFormat="false" ht="46.25" hidden="false" customHeight="false" outlineLevel="0" collapsed="false">
      <c r="A14" s="3" t="s">
        <v>147</v>
      </c>
      <c r="B14" s="3" t="s">
        <v>148</v>
      </c>
      <c r="C14" s="3" t="s">
        <v>48</v>
      </c>
      <c r="D14" s="3" t="s">
        <v>49</v>
      </c>
      <c r="E14" s="3" t="s">
        <v>50</v>
      </c>
      <c r="F14" s="3" t="s">
        <v>694</v>
      </c>
      <c r="G14" s="3"/>
      <c r="H14" s="3"/>
      <c r="I14" s="3"/>
      <c r="J14" s="3"/>
      <c r="K14" s="3" t="n">
        <f aca="false">COUNTIFS('Long Table'!$C:$C,A14)</f>
        <v>1</v>
      </c>
      <c r="L14" s="3"/>
    </row>
    <row r="15" customFormat="false" ht="68.65" hidden="false" customHeight="false" outlineLevel="0" collapsed="false">
      <c r="A15" s="3" t="s">
        <v>318</v>
      </c>
      <c r="B15" s="3" t="s">
        <v>319</v>
      </c>
      <c r="C15" s="3" t="s">
        <v>48</v>
      </c>
      <c r="D15" s="3" t="s">
        <v>49</v>
      </c>
      <c r="E15" s="3" t="s">
        <v>50</v>
      </c>
      <c r="F15" s="3"/>
      <c r="G15" s="3" t="s">
        <v>695</v>
      </c>
      <c r="H15" s="3" t="s">
        <v>696</v>
      </c>
      <c r="I15" s="3" t="s">
        <v>697</v>
      </c>
      <c r="J15" s="3" t="s">
        <v>696</v>
      </c>
      <c r="K15" s="3" t="n">
        <f aca="false">COUNTIFS('Long Table'!$C:$C,A15)</f>
        <v>4</v>
      </c>
      <c r="L15" s="3" t="s">
        <v>698</v>
      </c>
    </row>
    <row r="16" customFormat="false" ht="57.45" hidden="false" customHeight="false" outlineLevel="0" collapsed="false">
      <c r="A16" s="3" t="s">
        <v>327</v>
      </c>
      <c r="B16" s="3" t="s">
        <v>328</v>
      </c>
      <c r="C16" s="3" t="s">
        <v>48</v>
      </c>
      <c r="D16" s="3" t="s">
        <v>49</v>
      </c>
      <c r="E16" s="3" t="s">
        <v>50</v>
      </c>
      <c r="F16" s="3"/>
      <c r="G16" s="3" t="s">
        <v>699</v>
      </c>
      <c r="H16" s="3"/>
      <c r="I16" s="3"/>
      <c r="J16" s="3"/>
      <c r="K16" s="3" t="n">
        <f aca="false">COUNTIFS('Long Table'!$C:$C,A16)</f>
        <v>1</v>
      </c>
      <c r="L16" s="3"/>
    </row>
    <row r="17" customFormat="false" ht="46.25" hidden="false" customHeight="false" outlineLevel="0" collapsed="false">
      <c r="A17" s="3" t="s">
        <v>335</v>
      </c>
      <c r="B17" s="3" t="s">
        <v>336</v>
      </c>
      <c r="C17" s="3" t="s">
        <v>48</v>
      </c>
      <c r="D17" s="3" t="s">
        <v>49</v>
      </c>
      <c r="E17" s="3" t="s">
        <v>50</v>
      </c>
      <c r="F17" s="3"/>
      <c r="G17" s="3" t="s">
        <v>700</v>
      </c>
      <c r="H17" s="3" t="s">
        <v>701</v>
      </c>
      <c r="I17" s="3" t="s">
        <v>702</v>
      </c>
      <c r="J17" s="3" t="s">
        <v>701</v>
      </c>
      <c r="K17" s="3" t="n">
        <f aca="false">COUNTIFS('Long Table'!$C:$C,A17)</f>
        <v>4</v>
      </c>
      <c r="L17" s="3" t="s">
        <v>703</v>
      </c>
    </row>
    <row r="18" customFormat="false" ht="35.05" hidden="false" customHeight="false" outlineLevel="0" collapsed="false">
      <c r="A18" s="3" t="s">
        <v>342</v>
      </c>
      <c r="B18" s="3" t="s">
        <v>343</v>
      </c>
      <c r="C18" s="3" t="s">
        <v>48</v>
      </c>
      <c r="D18" s="3" t="s">
        <v>49</v>
      </c>
      <c r="E18" s="3" t="s">
        <v>50</v>
      </c>
      <c r="F18" s="3"/>
      <c r="G18" s="3" t="s">
        <v>704</v>
      </c>
      <c r="H18" s="3" t="s">
        <v>705</v>
      </c>
      <c r="I18" s="3" t="s">
        <v>705</v>
      </c>
      <c r="J18" s="3" t="s">
        <v>705</v>
      </c>
      <c r="K18" s="3" t="n">
        <f aca="false">COUNTIFS('Long Table'!$C:$C,A18)</f>
        <v>4</v>
      </c>
      <c r="L18" s="3" t="s">
        <v>706</v>
      </c>
    </row>
    <row r="19" customFormat="false" ht="35.05" hidden="false" customHeight="false" outlineLevel="0" collapsed="false">
      <c r="A19" s="3" t="s">
        <v>351</v>
      </c>
      <c r="B19" s="3" t="s">
        <v>352</v>
      </c>
      <c r="C19" s="3" t="s">
        <v>48</v>
      </c>
      <c r="D19" s="3" t="s">
        <v>49</v>
      </c>
      <c r="E19" s="3" t="s">
        <v>50</v>
      </c>
      <c r="F19" s="3"/>
      <c r="G19" s="3" t="s">
        <v>707</v>
      </c>
      <c r="H19" s="3" t="s">
        <v>708</v>
      </c>
      <c r="I19" s="3" t="s">
        <v>708</v>
      </c>
      <c r="J19" s="3" t="s">
        <v>708</v>
      </c>
      <c r="K19" s="3" t="n">
        <f aca="false">COUNTIFS('Long Table'!$C:$C,A19)</f>
        <v>4</v>
      </c>
      <c r="L19" s="3" t="s">
        <v>709</v>
      </c>
    </row>
    <row r="20" customFormat="false" ht="23.85" hidden="false" customHeight="false" outlineLevel="0" collapsed="false">
      <c r="A20" s="3" t="s">
        <v>358</v>
      </c>
      <c r="B20" s="3" t="s">
        <v>359</v>
      </c>
      <c r="C20" s="3" t="s">
        <v>48</v>
      </c>
      <c r="D20" s="3" t="s">
        <v>49</v>
      </c>
      <c r="E20" s="3" t="s">
        <v>50</v>
      </c>
      <c r="F20" s="3"/>
      <c r="G20" s="3" t="s">
        <v>710</v>
      </c>
      <c r="H20" s="3"/>
      <c r="I20" s="3"/>
      <c r="J20" s="3"/>
      <c r="K20" s="3" t="n">
        <f aca="false">COUNTIFS('Long Table'!$C:$C,A20)</f>
        <v>1</v>
      </c>
      <c r="L20" s="3"/>
    </row>
    <row r="21" customFormat="false" ht="68.65" hidden="false" customHeight="false" outlineLevel="0" collapsed="false">
      <c r="A21" s="3" t="s">
        <v>366</v>
      </c>
      <c r="B21" s="3" t="s">
        <v>367</v>
      </c>
      <c r="C21" s="3" t="s">
        <v>48</v>
      </c>
      <c r="D21" s="3" t="s">
        <v>49</v>
      </c>
      <c r="E21" s="3" t="s">
        <v>50</v>
      </c>
      <c r="F21" s="3"/>
      <c r="G21" s="3" t="s">
        <v>711</v>
      </c>
      <c r="H21" s="3" t="s">
        <v>712</v>
      </c>
      <c r="I21" s="3" t="s">
        <v>713</v>
      </c>
      <c r="J21" s="3" t="s">
        <v>714</v>
      </c>
      <c r="K21" s="3" t="n">
        <f aca="false">COUNTIFS('Long Table'!$C:$C,A21)</f>
        <v>4</v>
      </c>
      <c r="L21" s="3" t="s">
        <v>715</v>
      </c>
    </row>
    <row r="22" customFormat="false" ht="23.85" hidden="false" customHeight="false" outlineLevel="0" collapsed="false">
      <c r="A22" s="3" t="s">
        <v>155</v>
      </c>
      <c r="B22" s="3" t="s">
        <v>156</v>
      </c>
      <c r="C22" s="3" t="s">
        <v>157</v>
      </c>
      <c r="D22" s="3" t="s">
        <v>49</v>
      </c>
      <c r="E22" s="3" t="s">
        <v>50</v>
      </c>
      <c r="F22" s="3" t="s">
        <v>716</v>
      </c>
      <c r="G22" s="3" t="s">
        <v>717</v>
      </c>
      <c r="H22" s="3" t="s">
        <v>718</v>
      </c>
      <c r="I22" s="3" t="s">
        <v>718</v>
      </c>
      <c r="J22" s="3" t="s">
        <v>718</v>
      </c>
      <c r="K22" s="3" t="n">
        <f aca="false">COUNTIFS('Long Table'!$C:$C,A22)</f>
        <v>5</v>
      </c>
      <c r="L22" s="3"/>
    </row>
    <row r="23" customFormat="false" ht="35.05" hidden="false" customHeight="false" outlineLevel="0" collapsed="false">
      <c r="A23" s="3" t="s">
        <v>162</v>
      </c>
      <c r="B23" s="3" t="s">
        <v>163</v>
      </c>
      <c r="C23" s="3" t="s">
        <v>157</v>
      </c>
      <c r="D23" s="3" t="s">
        <v>49</v>
      </c>
      <c r="E23" s="3" t="s">
        <v>50</v>
      </c>
      <c r="F23" s="3" t="s">
        <v>719</v>
      </c>
      <c r="G23" s="3" t="s">
        <v>720</v>
      </c>
      <c r="H23" s="3" t="s">
        <v>721</v>
      </c>
      <c r="I23" s="3" t="s">
        <v>721</v>
      </c>
      <c r="J23" s="3" t="s">
        <v>721</v>
      </c>
      <c r="K23" s="3" t="n">
        <f aca="false">COUNTIFS('Long Table'!$C:$C,A23)</f>
        <v>5</v>
      </c>
      <c r="L23" s="3" t="s">
        <v>722</v>
      </c>
    </row>
    <row r="24" customFormat="false" ht="46.25" hidden="false" customHeight="false" outlineLevel="0" collapsed="false">
      <c r="A24" s="3" t="s">
        <v>168</v>
      </c>
      <c r="B24" s="3" t="s">
        <v>169</v>
      </c>
      <c r="C24" s="3" t="s">
        <v>157</v>
      </c>
      <c r="D24" s="3" t="s">
        <v>49</v>
      </c>
      <c r="E24" s="3" t="s">
        <v>50</v>
      </c>
      <c r="F24" s="3" t="s">
        <v>723</v>
      </c>
      <c r="G24" s="3" t="s">
        <v>724</v>
      </c>
      <c r="H24" s="3" t="s">
        <v>725</v>
      </c>
      <c r="I24" s="3" t="s">
        <v>725</v>
      </c>
      <c r="J24" s="3" t="s">
        <v>725</v>
      </c>
      <c r="K24" s="3" t="n">
        <f aca="false">COUNTIFS('Long Table'!$C:$C,A24)</f>
        <v>5</v>
      </c>
      <c r="L24" s="3" t="s">
        <v>726</v>
      </c>
    </row>
    <row r="25" customFormat="false" ht="23.85" hidden="false" customHeight="false" outlineLevel="0" collapsed="false">
      <c r="A25" s="3" t="s">
        <v>175</v>
      </c>
      <c r="B25" s="3" t="s">
        <v>176</v>
      </c>
      <c r="C25" s="3" t="s">
        <v>177</v>
      </c>
      <c r="D25" s="3" t="s">
        <v>178</v>
      </c>
      <c r="E25" s="3" t="s">
        <v>179</v>
      </c>
      <c r="F25" s="3" t="s">
        <v>727</v>
      </c>
      <c r="G25" s="3" t="s">
        <v>728</v>
      </c>
      <c r="H25" s="3" t="s">
        <v>729</v>
      </c>
      <c r="I25" s="3" t="s">
        <v>729</v>
      </c>
      <c r="J25" s="3" t="s">
        <v>729</v>
      </c>
      <c r="K25" s="3" t="n">
        <f aca="false">COUNTIFS('Long Table'!$C:$C,A25)</f>
        <v>5</v>
      </c>
      <c r="L25" s="3"/>
    </row>
    <row r="26" customFormat="false" ht="15" hidden="false" customHeight="false" outlineLevel="0" collapsed="false">
      <c r="A26" s="3" t="s">
        <v>188</v>
      </c>
      <c r="B26" s="3" t="s">
        <v>189</v>
      </c>
      <c r="C26" s="3" t="s">
        <v>177</v>
      </c>
      <c r="D26" s="3" t="s">
        <v>190</v>
      </c>
      <c r="E26" s="3" t="s">
        <v>50</v>
      </c>
      <c r="F26" s="3" t="s">
        <v>730</v>
      </c>
      <c r="G26" s="3"/>
      <c r="H26" s="3"/>
      <c r="I26" s="3"/>
      <c r="J26" s="3"/>
      <c r="K26" s="3" t="n">
        <f aca="false">COUNTIFS('Long Table'!$C:$C,A26)</f>
        <v>1</v>
      </c>
      <c r="L26" s="3"/>
    </row>
    <row r="27" customFormat="false" ht="23.85" hidden="false" customHeight="false" outlineLevel="0" collapsed="false">
      <c r="A27" s="3" t="s">
        <v>196</v>
      </c>
      <c r="B27" s="3" t="s">
        <v>197</v>
      </c>
      <c r="C27" s="3" t="s">
        <v>177</v>
      </c>
      <c r="D27" s="3" t="s">
        <v>49</v>
      </c>
      <c r="E27" s="3" t="s">
        <v>50</v>
      </c>
      <c r="F27" s="3" t="s">
        <v>731</v>
      </c>
      <c r="G27" s="3" t="s">
        <v>732</v>
      </c>
      <c r="H27" s="3" t="s">
        <v>733</v>
      </c>
      <c r="I27" s="3" t="s">
        <v>733</v>
      </c>
      <c r="J27" s="3" t="s">
        <v>733</v>
      </c>
      <c r="K27" s="3" t="n">
        <f aca="false">COUNTIFS('Long Table'!$C:$C,A27)</f>
        <v>5</v>
      </c>
      <c r="L27" s="3" t="s">
        <v>734</v>
      </c>
    </row>
    <row r="28" customFormat="false" ht="23.85" hidden="false" customHeight="false" outlineLevel="0" collapsed="false">
      <c r="A28" s="3" t="s">
        <v>206</v>
      </c>
      <c r="B28" s="3" t="s">
        <v>207</v>
      </c>
      <c r="C28" s="3" t="s">
        <v>177</v>
      </c>
      <c r="D28" s="3" t="s">
        <v>49</v>
      </c>
      <c r="E28" s="3" t="s">
        <v>50</v>
      </c>
      <c r="F28" s="3" t="s">
        <v>735</v>
      </c>
      <c r="G28" s="3" t="s">
        <v>736</v>
      </c>
      <c r="H28" s="3" t="s">
        <v>737</v>
      </c>
      <c r="I28" s="3" t="s">
        <v>737</v>
      </c>
      <c r="J28" s="3" t="s">
        <v>737</v>
      </c>
      <c r="K28" s="3" t="n">
        <f aca="false">COUNTIFS('Long Table'!$C:$C,A28)</f>
        <v>5</v>
      </c>
      <c r="L28" s="3"/>
    </row>
    <row r="29" customFormat="false" ht="46.25" hidden="false" customHeight="false" outlineLevel="0" collapsed="false">
      <c r="A29" s="3" t="s">
        <v>215</v>
      </c>
      <c r="B29" s="3" t="s">
        <v>216</v>
      </c>
      <c r="C29" s="3" t="s">
        <v>217</v>
      </c>
      <c r="D29" s="3" t="s">
        <v>190</v>
      </c>
      <c r="E29" s="3" t="s">
        <v>50</v>
      </c>
      <c r="F29" s="3" t="s">
        <v>738</v>
      </c>
      <c r="G29" s="3" t="s">
        <v>739</v>
      </c>
      <c r="H29" s="3" t="s">
        <v>740</v>
      </c>
      <c r="I29" s="3" t="s">
        <v>740</v>
      </c>
      <c r="J29" s="3" t="s">
        <v>741</v>
      </c>
      <c r="K29" s="3" t="n">
        <f aca="false">COUNTIFS('Long Table'!$C:$C,A29)</f>
        <v>5</v>
      </c>
      <c r="L29" s="3" t="s">
        <v>742</v>
      </c>
    </row>
    <row r="30" customFormat="false" ht="15" hidden="false" customHeight="false" outlineLevel="0" collapsed="false">
      <c r="A30" s="3" t="s">
        <v>226</v>
      </c>
      <c r="B30" s="3" t="s">
        <v>227</v>
      </c>
      <c r="C30" s="3" t="s">
        <v>217</v>
      </c>
      <c r="D30" s="3" t="s">
        <v>190</v>
      </c>
      <c r="E30" s="3" t="s">
        <v>50</v>
      </c>
      <c r="F30" s="3" t="s">
        <v>743</v>
      </c>
      <c r="G30" s="3" t="s">
        <v>744</v>
      </c>
      <c r="H30" s="3" t="s">
        <v>745</v>
      </c>
      <c r="I30" s="3" t="s">
        <v>745</v>
      </c>
      <c r="J30" s="3" t="s">
        <v>745</v>
      </c>
      <c r="K30" s="3" t="n">
        <f aca="false">COUNTIFS('Long Table'!$C:$C,A30)</f>
        <v>5</v>
      </c>
      <c r="L30" s="3"/>
    </row>
    <row r="31" customFormat="false" ht="23.85" hidden="false" customHeight="false" outlineLevel="0" collapsed="false">
      <c r="A31" s="3" t="s">
        <v>235</v>
      </c>
      <c r="B31" s="3" t="s">
        <v>236</v>
      </c>
      <c r="C31" s="3" t="s">
        <v>217</v>
      </c>
      <c r="D31" s="3" t="s">
        <v>190</v>
      </c>
      <c r="E31" s="3" t="s">
        <v>50</v>
      </c>
      <c r="F31" s="3" t="s">
        <v>746</v>
      </c>
      <c r="G31" s="3" t="s">
        <v>747</v>
      </c>
      <c r="H31" s="3" t="s">
        <v>748</v>
      </c>
      <c r="I31" s="3" t="s">
        <v>748</v>
      </c>
      <c r="J31" s="3" t="s">
        <v>748</v>
      </c>
      <c r="K31" s="3" t="n">
        <f aca="false">COUNTIFS('Long Table'!$C:$C,A31)</f>
        <v>5</v>
      </c>
      <c r="L31" s="3" t="s">
        <v>749</v>
      </c>
    </row>
    <row r="32" customFormat="false" ht="15" hidden="false" customHeight="false" outlineLevel="0" collapsed="false">
      <c r="A32" s="3" t="s">
        <v>404</v>
      </c>
      <c r="B32" s="3" t="s">
        <v>405</v>
      </c>
      <c r="C32" s="3" t="s">
        <v>217</v>
      </c>
      <c r="D32" s="3" t="s">
        <v>190</v>
      </c>
      <c r="E32" s="3" t="s">
        <v>50</v>
      </c>
      <c r="F32" s="3"/>
      <c r="G32" s="3" t="s">
        <v>750</v>
      </c>
      <c r="H32" s="3" t="s">
        <v>751</v>
      </c>
      <c r="I32" s="3"/>
      <c r="J32" s="3"/>
      <c r="K32" s="3" t="n">
        <f aca="false">COUNTIFS('Long Table'!$C:$C,A32)</f>
        <v>2</v>
      </c>
      <c r="L32" s="3"/>
    </row>
    <row r="33" customFormat="false" ht="23.85" hidden="false" customHeight="false" outlineLevel="0" collapsed="false">
      <c r="A33" s="3" t="s">
        <v>580</v>
      </c>
      <c r="B33" s="3" t="s">
        <v>581</v>
      </c>
      <c r="C33" s="3" t="s">
        <v>217</v>
      </c>
      <c r="D33" s="3" t="s">
        <v>49</v>
      </c>
      <c r="E33" s="3" t="s">
        <v>50</v>
      </c>
      <c r="F33" s="3"/>
      <c r="G33" s="3"/>
      <c r="H33" s="3"/>
      <c r="I33" s="3" t="s">
        <v>752</v>
      </c>
      <c r="J33" s="3"/>
      <c r="K33" s="3" t="n">
        <f aca="false">COUNTIFS('Long Table'!$C:$C,A33)</f>
        <v>1</v>
      </c>
      <c r="L33" s="3"/>
    </row>
    <row r="34" customFormat="false" ht="35.05" hidden="false" customHeight="false" outlineLevel="0" collapsed="false">
      <c r="A34" s="3" t="s">
        <v>240</v>
      </c>
      <c r="B34" s="3" t="s">
        <v>241</v>
      </c>
      <c r="C34" s="3" t="s">
        <v>242</v>
      </c>
      <c r="D34" s="3" t="s">
        <v>49</v>
      </c>
      <c r="E34" s="3" t="s">
        <v>50</v>
      </c>
      <c r="F34" s="3" t="s">
        <v>753</v>
      </c>
      <c r="G34" s="3" t="s">
        <v>754</v>
      </c>
      <c r="H34" s="3" t="s">
        <v>755</v>
      </c>
      <c r="I34" s="3" t="s">
        <v>755</v>
      </c>
      <c r="J34" s="3" t="s">
        <v>756</v>
      </c>
      <c r="K34" s="3" t="n">
        <f aca="false">COUNTIFS('Long Table'!$C:$C,A34)</f>
        <v>5</v>
      </c>
      <c r="L34" s="3"/>
    </row>
    <row r="35" customFormat="false" ht="23.85" hidden="false" customHeight="false" outlineLevel="0" collapsed="false">
      <c r="A35" s="3" t="s">
        <v>250</v>
      </c>
      <c r="B35" s="3" t="s">
        <v>251</v>
      </c>
      <c r="C35" s="3" t="s">
        <v>242</v>
      </c>
      <c r="D35" s="3" t="s">
        <v>252</v>
      </c>
      <c r="E35" s="3" t="s">
        <v>50</v>
      </c>
      <c r="F35" s="3" t="s">
        <v>757</v>
      </c>
      <c r="G35" s="3" t="s">
        <v>758</v>
      </c>
      <c r="H35" s="3" t="s">
        <v>759</v>
      </c>
      <c r="I35" s="3" t="s">
        <v>759</v>
      </c>
      <c r="J35" s="3" t="s">
        <v>759</v>
      </c>
      <c r="K35" s="3" t="n">
        <f aca="false">COUNTIFS('Long Table'!$C:$C,A35)</f>
        <v>5</v>
      </c>
      <c r="L35" s="3"/>
    </row>
    <row r="36" customFormat="false" ht="23.85" hidden="false" customHeight="false" outlineLevel="0" collapsed="false">
      <c r="A36" s="3" t="s">
        <v>259</v>
      </c>
      <c r="B36" s="3" t="s">
        <v>260</v>
      </c>
      <c r="C36" s="3" t="s">
        <v>242</v>
      </c>
      <c r="D36" s="3" t="s">
        <v>49</v>
      </c>
      <c r="E36" s="3" t="s">
        <v>50</v>
      </c>
      <c r="F36" s="3" t="s">
        <v>760</v>
      </c>
      <c r="G36" s="3" t="s">
        <v>761</v>
      </c>
      <c r="H36" s="3" t="s">
        <v>762</v>
      </c>
      <c r="I36" s="3" t="s">
        <v>762</v>
      </c>
      <c r="J36" s="3" t="s">
        <v>762</v>
      </c>
      <c r="K36" s="3" t="n">
        <f aca="false">COUNTIFS('Long Table'!$C:$C,A36)</f>
        <v>5</v>
      </c>
      <c r="L36" s="3"/>
    </row>
    <row r="37" customFormat="false" ht="23.85" hidden="false" customHeight="false" outlineLevel="0" collapsed="false">
      <c r="A37" s="3" t="s">
        <v>265</v>
      </c>
      <c r="B37" s="3" t="s">
        <v>266</v>
      </c>
      <c r="C37" s="3" t="s">
        <v>242</v>
      </c>
      <c r="D37" s="3" t="s">
        <v>190</v>
      </c>
      <c r="E37" s="3" t="s">
        <v>50</v>
      </c>
      <c r="F37" s="3" t="s">
        <v>763</v>
      </c>
      <c r="G37" s="3" t="s">
        <v>764</v>
      </c>
      <c r="H37" s="3" t="s">
        <v>765</v>
      </c>
      <c r="I37" s="3" t="s">
        <v>765</v>
      </c>
      <c r="J37" s="3" t="s">
        <v>765</v>
      </c>
      <c r="K37" s="3" t="n">
        <f aca="false">COUNTIFS('Long Table'!$C:$C,A37)</f>
        <v>5</v>
      </c>
      <c r="L37" s="3" t="s">
        <v>766</v>
      </c>
    </row>
    <row r="38" customFormat="false" ht="23.85" hidden="false" customHeight="false" outlineLevel="0" collapsed="false">
      <c r="A38" s="3" t="s">
        <v>272</v>
      </c>
      <c r="B38" s="3" t="s">
        <v>273</v>
      </c>
      <c r="C38" s="3" t="s">
        <v>242</v>
      </c>
      <c r="D38" s="3" t="s">
        <v>252</v>
      </c>
      <c r="E38" s="3" t="s">
        <v>50</v>
      </c>
      <c r="F38" s="3" t="s">
        <v>767</v>
      </c>
      <c r="G38" s="3" t="s">
        <v>768</v>
      </c>
      <c r="H38" s="3" t="s">
        <v>769</v>
      </c>
      <c r="I38" s="3" t="s">
        <v>769</v>
      </c>
      <c r="J38" s="3" t="s">
        <v>770</v>
      </c>
      <c r="K38" s="3" t="n">
        <f aca="false">COUNTIFS('Long Table'!$C:$C,A38)</f>
        <v>5</v>
      </c>
      <c r="L38" s="3" t="s">
        <v>771</v>
      </c>
    </row>
    <row r="39" customFormat="false" ht="15" hidden="false" customHeight="false" outlineLevel="0" collapsed="false">
      <c r="A39" s="3" t="s">
        <v>278</v>
      </c>
      <c r="B39" s="3" t="s">
        <v>279</v>
      </c>
      <c r="C39" s="3" t="s">
        <v>242</v>
      </c>
      <c r="D39" s="3" t="s">
        <v>252</v>
      </c>
      <c r="E39" s="3" t="s">
        <v>50</v>
      </c>
      <c r="F39" s="3" t="s">
        <v>772</v>
      </c>
      <c r="G39" s="3" t="s">
        <v>773</v>
      </c>
      <c r="H39" s="3" t="s">
        <v>774</v>
      </c>
      <c r="I39" s="3" t="s">
        <v>774</v>
      </c>
      <c r="J39" s="3" t="s">
        <v>774</v>
      </c>
      <c r="K39" s="3" t="n">
        <f aca="false">COUNTIFS('Long Table'!$C:$C,A39)</f>
        <v>5</v>
      </c>
      <c r="L39" s="3"/>
    </row>
    <row r="40" customFormat="false" ht="15" hidden="false" customHeight="false" outlineLevel="0" collapsed="false">
      <c r="A40" s="3" t="s">
        <v>284</v>
      </c>
      <c r="B40" s="3" t="s">
        <v>285</v>
      </c>
      <c r="C40" s="3" t="s">
        <v>242</v>
      </c>
      <c r="D40" s="3" t="s">
        <v>252</v>
      </c>
      <c r="E40" s="3" t="s">
        <v>50</v>
      </c>
      <c r="F40" s="3" t="s">
        <v>775</v>
      </c>
      <c r="G40" s="3" t="s">
        <v>776</v>
      </c>
      <c r="H40" s="3" t="s">
        <v>777</v>
      </c>
      <c r="I40" s="3" t="s">
        <v>778</v>
      </c>
      <c r="J40" s="3" t="s">
        <v>778</v>
      </c>
      <c r="K40" s="3" t="n">
        <f aca="false">COUNTIFS('Long Table'!$C:$C,A40)</f>
        <v>5</v>
      </c>
      <c r="L40" s="3"/>
    </row>
    <row r="41" customFormat="false" ht="35.05" hidden="false" customHeight="false" outlineLevel="0" collapsed="false">
      <c r="A41" s="3" t="s">
        <v>290</v>
      </c>
      <c r="B41" s="3" t="s">
        <v>291</v>
      </c>
      <c r="C41" s="3" t="s">
        <v>242</v>
      </c>
      <c r="D41" s="3" t="s">
        <v>190</v>
      </c>
      <c r="E41" s="3" t="s">
        <v>50</v>
      </c>
      <c r="F41" s="3" t="s">
        <v>779</v>
      </c>
      <c r="G41" s="3" t="s">
        <v>780</v>
      </c>
      <c r="H41" s="3" t="s">
        <v>781</v>
      </c>
      <c r="I41" s="3"/>
      <c r="J41" s="3"/>
      <c r="K41" s="3" t="n">
        <f aca="false">COUNTIFS('Long Table'!$C:$C,A41)</f>
        <v>3</v>
      </c>
      <c r="L41" s="3"/>
    </row>
    <row r="42" customFormat="false" ht="23.85" hidden="false" customHeight="false" outlineLevel="0" collapsed="false">
      <c r="A42" s="3" t="s">
        <v>297</v>
      </c>
      <c r="B42" s="3" t="s">
        <v>298</v>
      </c>
      <c r="C42" s="3" t="s">
        <v>242</v>
      </c>
      <c r="D42" s="3" t="s">
        <v>190</v>
      </c>
      <c r="E42" s="3" t="s">
        <v>50</v>
      </c>
      <c r="F42" s="3" t="s">
        <v>782</v>
      </c>
      <c r="G42" s="3" t="s">
        <v>783</v>
      </c>
      <c r="H42" s="3"/>
      <c r="I42" s="3"/>
      <c r="J42" s="3"/>
      <c r="K42" s="3" t="n">
        <f aca="false">COUNTIFS('Long Table'!$C:$C,A42)</f>
        <v>2</v>
      </c>
      <c r="L42" s="3"/>
    </row>
    <row r="43" customFormat="false" ht="23.85" hidden="false" customHeight="false" outlineLevel="0" collapsed="false">
      <c r="A43" s="3" t="s">
        <v>304</v>
      </c>
      <c r="B43" s="3" t="s">
        <v>305</v>
      </c>
      <c r="C43" s="3" t="s">
        <v>242</v>
      </c>
      <c r="D43" s="3" t="s">
        <v>190</v>
      </c>
      <c r="E43" s="3" t="s">
        <v>50</v>
      </c>
      <c r="F43" s="3" t="s">
        <v>784</v>
      </c>
      <c r="G43" s="3"/>
      <c r="H43" s="3"/>
      <c r="I43" s="3"/>
      <c r="J43" s="3"/>
      <c r="K43" s="3" t="n">
        <f aca="false">COUNTIFS('Long Table'!$C:$C,A43)</f>
        <v>1</v>
      </c>
      <c r="L43" s="3"/>
    </row>
    <row r="45" customFormat="false" ht="15" hidden="false" customHeight="false" outlineLevel="0" collapsed="false">
      <c r="A45" s="11" t="s">
        <v>785</v>
      </c>
    </row>
    <row r="46" customFormat="false" ht="15" hidden="false" customHeight="false" outlineLevel="0" collapsed="false">
      <c r="A46" s="11" t="s">
        <v>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R4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38"/>
    <col collapsed="false" customWidth="true" hidden="false" outlineLevel="0" max="3" min="3" style="0" width="20"/>
    <col collapsed="false" customWidth="true" hidden="false" outlineLevel="0" max="4" min="4" style="0" width="8"/>
    <col collapsed="false" customWidth="true" hidden="false" outlineLevel="0" max="5" min="5" style="0" width="15"/>
    <col collapsed="false" customWidth="true" hidden="false" outlineLevel="0" max="16" min="6" style="0" width="12"/>
    <col collapsed="false" customWidth="true" hidden="false" outlineLevel="0" max="17" min="17" style="0" width="14"/>
    <col collapsed="false" customWidth="true" hidden="false" outlineLevel="0" max="18" min="18" style="0" width="10"/>
  </cols>
  <sheetData>
    <row r="1" customFormat="false" ht="30" hidden="false" customHeight="true" outlineLevel="0" collapsed="false">
      <c r="A1" s="4" t="s">
        <v>20</v>
      </c>
      <c r="B1" s="4" t="s">
        <v>21</v>
      </c>
      <c r="C1" s="4" t="s">
        <v>22</v>
      </c>
      <c r="D1" s="4" t="s">
        <v>23</v>
      </c>
      <c r="E1" s="4" t="s">
        <v>24</v>
      </c>
      <c r="F1" s="4" t="s">
        <v>786</v>
      </c>
      <c r="G1" s="4" t="s">
        <v>787</v>
      </c>
      <c r="H1" s="4" t="s">
        <v>788</v>
      </c>
      <c r="I1" s="4" t="s">
        <v>789</v>
      </c>
      <c r="J1" s="4" t="s">
        <v>790</v>
      </c>
      <c r="K1" s="4" t="s">
        <v>791</v>
      </c>
      <c r="L1" s="4" t="s">
        <v>792</v>
      </c>
      <c r="M1" s="4" t="s">
        <v>793</v>
      </c>
      <c r="N1" s="4" t="s">
        <v>794</v>
      </c>
      <c r="O1" s="4" t="s">
        <v>795</v>
      </c>
      <c r="P1" s="4" t="s">
        <v>796</v>
      </c>
      <c r="Q1" s="4" t="s">
        <v>797</v>
      </c>
      <c r="R1" s="4" t="s">
        <v>798</v>
      </c>
    </row>
    <row r="2" customFormat="false" ht="15" hidden="false" customHeight="false" outlineLevel="0" collapsed="false">
      <c r="A2" s="5" t="s">
        <v>46</v>
      </c>
      <c r="B2" s="5" t="s">
        <v>47</v>
      </c>
      <c r="C2" s="5" t="s">
        <v>48</v>
      </c>
      <c r="D2" s="5" t="s">
        <v>49</v>
      </c>
      <c r="E2" s="5" t="s">
        <v>50</v>
      </c>
      <c r="F2" s="7" t="n">
        <f aca="false">IF(COUNTIFS('Long Table'!$C:$C,$A2,'Long Table'!$A:$A,"FY 2013-14",'Long Table'!$R:$R,"&lt;&gt;")=0,"",SUMIFS('Long Table'!$R:$R,'Long Table'!$C:$C,$A2,'Long Table'!$A:$A,"FY 2013-14"))</f>
        <v>0.97</v>
      </c>
      <c r="G2" s="7" t="n">
        <f aca="false">IF(COUNTIFS('Long Table'!$C:$C,$A2,'Long Table'!$A:$A,"FY 2013-14",'Long Table'!$T:$T,"&lt;&gt;")=0,"",SUMIFS('Long Table'!$T:$T,'Long Table'!$C:$C,$A2,'Long Table'!$A:$A,"FY 2013-14"))</f>
        <v>0.933</v>
      </c>
      <c r="H2" s="7" t="n">
        <f aca="false">IF(COUNTIFS('Long Table'!$C:$C,$A2,'Long Table'!$A:$A,"FY 2014-15",'Long Table'!$T:$T,"&lt;&gt;")=0,"",SUMIFS('Long Table'!$T:$T,'Long Table'!$C:$C,$A2,'Long Table'!$A:$A,"FY 2014-15"))</f>
        <v>0.906</v>
      </c>
      <c r="I2" s="7" t="n">
        <f aca="false">IF(COUNTIFS('Long Table'!$C:$C,$A2,'Long Table'!$A:$A,"FY 2015-16",'Long Table'!$T:$T,"&lt;&gt;")=0,"",SUMIFS('Long Table'!$T:$T,'Long Table'!$C:$C,$A2,'Long Table'!$A:$A,"FY 2015-16"))</f>
        <v>0.886</v>
      </c>
      <c r="J2" s="7" t="n">
        <f aca="false">IF(COUNTIFS('Long Table'!$C:$C,$A2,'Long Table'!$A:$A,"FY 2016-17",'Long Table'!$T:$T,"&lt;&gt;")=0,"",SUMIFS('Long Table'!$T:$T,'Long Table'!$C:$C,$A2,'Long Table'!$A:$A,"FY 2016-17"))</f>
        <v>0.903</v>
      </c>
      <c r="K2" s="7" t="n">
        <f aca="false">IF(COUNTIFS('Long Table'!$C:$C,$A2,'Long Table'!$A:$A,"FY 2017-18",'Long Table'!$T:$T,"&lt;&gt;")=0,"",SUMIFS('Long Table'!$T:$T,'Long Table'!$C:$C,$A2,'Long Table'!$A:$A,"FY 2017-18"))</f>
        <v>0.84</v>
      </c>
      <c r="L2" s="12" t="n">
        <f aca="false">IF(COUNTIFS('Long Table'!$C:$C,$A2,'Long Table'!$A:$A,"FY 2013-14",'Long Table'!$S:$S,"&lt;&gt;")=0,"",SUMIFS('Long Table'!$S:$S,'Long Table'!$C:$C,$A2,'Long Table'!$A:$A,"FY 2013-14"))</f>
        <v>1</v>
      </c>
      <c r="M2" s="12" t="n">
        <f aca="false">IF(COUNTIFS('Long Table'!$C:$C,$A2,'Long Table'!$A:$A,"FY 2014-15",'Long Table'!$S:$S,"&lt;&gt;")=0,"",SUMIFS('Long Table'!$S:$S,'Long Table'!$C:$C,$A2,'Long Table'!$A:$A,"FY 2014-15"))</f>
        <v>1</v>
      </c>
      <c r="N2" s="12" t="n">
        <f aca="false">IF(COUNTIFS('Long Table'!$C:$C,$A2,'Long Table'!$A:$A,"FY 2015-16",'Long Table'!$S:$S,"&lt;&gt;")=0,"",SUMIFS('Long Table'!$S:$S,'Long Table'!$C:$C,$A2,'Long Table'!$A:$A,"FY 2015-16"))</f>
        <v>1</v>
      </c>
      <c r="O2" s="12" t="n">
        <f aca="false">IF(COUNTIFS('Long Table'!$C:$C,$A2,'Long Table'!$A:$A,"FY 2016-17",'Long Table'!$S:$S,"&lt;&gt;")=0,"",SUMIFS('Long Table'!$S:$S,'Long Table'!$C:$C,$A2,'Long Table'!$A:$A,"FY 2016-17"))</f>
        <v>1</v>
      </c>
      <c r="P2" s="12" t="n">
        <f aca="false">IF(COUNTIFS('Long Table'!$C:$C,$A2,'Long Table'!$A:$A,"FY 2017-18",'Long Table'!$S:$S,"&lt;&gt;")=0,"",SUMIFS('Long Table'!$S:$S,'Long Table'!$C:$C,$A2,'Long Table'!$A:$A,"FY 2017-18"))</f>
        <v>1</v>
      </c>
      <c r="Q2" s="13" t="n">
        <f aca="false">IF(COUNT(F2:K2)&lt;2,"",INDEX(F2:K2,MATCH(9.99E+307,F2:K2))-INDEX(F2:K2,MATCH(TRUE(),INDEX(ISNUMBER(F2:K2),0),0)))</f>
        <v>-0.13</v>
      </c>
      <c r="R2" s="5" t="n">
        <f aca="false">COUNTIFS('Long Table'!$C:$C,$A2,'Long Table'!$W:$W,"Met")</f>
        <v>0</v>
      </c>
    </row>
    <row r="3" customFormat="false" ht="15" hidden="false" customHeight="false" outlineLevel="0" collapsed="false">
      <c r="A3" s="5" t="s">
        <v>64</v>
      </c>
      <c r="B3" s="5" t="s">
        <v>65</v>
      </c>
      <c r="C3" s="5" t="s">
        <v>48</v>
      </c>
      <c r="D3" s="5" t="s">
        <v>49</v>
      </c>
      <c r="E3" s="5" t="s">
        <v>50</v>
      </c>
      <c r="F3" s="7" t="n">
        <f aca="false">IF(COUNTIFS('Long Table'!$C:$C,$A3,'Long Table'!$A:$A,"FY 2013-14",'Long Table'!$R:$R,"&lt;&gt;")=0,"",SUMIFS('Long Table'!$R:$R,'Long Table'!$C:$C,$A3,'Long Table'!$A:$A,"FY 2013-14"))</f>
        <v>0.985</v>
      </c>
      <c r="G3" s="7" t="n">
        <f aca="false">IF(COUNTIFS('Long Table'!$C:$C,$A3,'Long Table'!$A:$A,"FY 2013-14",'Long Table'!$T:$T,"&lt;&gt;")=0,"",SUMIFS('Long Table'!$T:$T,'Long Table'!$C:$C,$A3,'Long Table'!$A:$A,"FY 2013-14"))</f>
        <v>0.945</v>
      </c>
      <c r="H3" s="7" t="n">
        <f aca="false">IF(COUNTIFS('Long Table'!$C:$C,$A3,'Long Table'!$A:$A,"FY 2014-15",'Long Table'!$T:$T,"&lt;&gt;")=0,"",SUMIFS('Long Table'!$T:$T,'Long Table'!$C:$C,$A3,'Long Table'!$A:$A,"FY 2014-15"))</f>
        <v>0.917</v>
      </c>
      <c r="I3" s="7" t="n">
        <f aca="false">IF(COUNTIFS('Long Table'!$C:$C,$A3,'Long Table'!$A:$A,"FY 2015-16",'Long Table'!$T:$T,"&lt;&gt;")=0,"",SUMIFS('Long Table'!$T:$T,'Long Table'!$C:$C,$A3,'Long Table'!$A:$A,"FY 2015-16"))</f>
        <v>0.928</v>
      </c>
      <c r="J3" s="7" t="n">
        <f aca="false">IF(COUNTIFS('Long Table'!$C:$C,$A3,'Long Table'!$A:$A,"FY 2016-17",'Long Table'!$T:$T,"&lt;&gt;")=0,"",SUMIFS('Long Table'!$T:$T,'Long Table'!$C:$C,$A3,'Long Table'!$A:$A,"FY 2016-17"))</f>
        <v>0.943</v>
      </c>
      <c r="K3" s="7" t="n">
        <f aca="false">IF(COUNTIFS('Long Table'!$C:$C,$A3,'Long Table'!$A:$A,"FY 2017-18",'Long Table'!$T:$T,"&lt;&gt;")=0,"",SUMIFS('Long Table'!$T:$T,'Long Table'!$C:$C,$A3,'Long Table'!$A:$A,"FY 2017-18"))</f>
        <v>0.93</v>
      </c>
      <c r="L3" s="12" t="n">
        <f aca="false">IF(COUNTIFS('Long Table'!$C:$C,$A3,'Long Table'!$A:$A,"FY 2013-14",'Long Table'!$S:$S,"&lt;&gt;")=0,"",SUMIFS('Long Table'!$S:$S,'Long Table'!$C:$C,$A3,'Long Table'!$A:$A,"FY 2013-14"))</f>
        <v>1</v>
      </c>
      <c r="M3" s="12" t="n">
        <f aca="false">IF(COUNTIFS('Long Table'!$C:$C,$A3,'Long Table'!$A:$A,"FY 2014-15",'Long Table'!$S:$S,"&lt;&gt;")=0,"",SUMIFS('Long Table'!$S:$S,'Long Table'!$C:$C,$A3,'Long Table'!$A:$A,"FY 2014-15"))</f>
        <v>1</v>
      </c>
      <c r="N3" s="12" t="n">
        <f aca="false">IF(COUNTIFS('Long Table'!$C:$C,$A3,'Long Table'!$A:$A,"FY 2015-16",'Long Table'!$S:$S,"&lt;&gt;")=0,"",SUMIFS('Long Table'!$S:$S,'Long Table'!$C:$C,$A3,'Long Table'!$A:$A,"FY 2015-16"))</f>
        <v>1</v>
      </c>
      <c r="O3" s="12" t="n">
        <f aca="false">IF(COUNTIFS('Long Table'!$C:$C,$A3,'Long Table'!$A:$A,"FY 2016-17",'Long Table'!$S:$S,"&lt;&gt;")=0,"",SUMIFS('Long Table'!$S:$S,'Long Table'!$C:$C,$A3,'Long Table'!$A:$A,"FY 2016-17"))</f>
        <v>1</v>
      </c>
      <c r="P3" s="12" t="n">
        <f aca="false">IF(COUNTIFS('Long Table'!$C:$C,$A3,'Long Table'!$A:$A,"FY 2017-18",'Long Table'!$S:$S,"&lt;&gt;")=0,"",SUMIFS('Long Table'!$S:$S,'Long Table'!$C:$C,$A3,'Long Table'!$A:$A,"FY 2017-18"))</f>
        <v>1</v>
      </c>
      <c r="Q3" s="13" t="n">
        <f aca="false">IF(COUNT(F3:K3)&lt;2,"",INDEX(F3:K3,MATCH(9.99E+307,F3:K3))-INDEX(F3:K3,MATCH(TRUE(),INDEX(ISNUMBER(F3:K3),0),0)))</f>
        <v>-0.0549999999999999</v>
      </c>
      <c r="R3" s="5" t="n">
        <f aca="false">COUNTIFS('Long Table'!$C:$C,$A3,'Long Table'!$W:$W,"Met")</f>
        <v>0</v>
      </c>
    </row>
    <row r="4" customFormat="false" ht="15" hidden="false" customHeight="false" outlineLevel="0" collapsed="false">
      <c r="A4" s="5" t="s">
        <v>69</v>
      </c>
      <c r="B4" s="5" t="s">
        <v>70</v>
      </c>
      <c r="C4" s="5" t="s">
        <v>48</v>
      </c>
      <c r="D4" s="5" t="s">
        <v>49</v>
      </c>
      <c r="E4" s="5" t="s">
        <v>50</v>
      </c>
      <c r="F4" s="7" t="n">
        <f aca="false">IF(COUNTIFS('Long Table'!$C:$C,$A4,'Long Table'!$A:$A,"FY 2013-14",'Long Table'!$R:$R,"&lt;&gt;")=0,"",SUMIFS('Long Table'!$R:$R,'Long Table'!$C:$C,$A4,'Long Table'!$A:$A,"FY 2013-14"))</f>
        <v>0.9365</v>
      </c>
      <c r="G4" s="7" t="n">
        <f aca="false">IF(COUNTIFS('Long Table'!$C:$C,$A4,'Long Table'!$A:$A,"FY 2013-14",'Long Table'!$T:$T,"&lt;&gt;")=0,"",SUMIFS('Long Table'!$T:$T,'Long Table'!$C:$C,$A4,'Long Table'!$A:$A,"FY 2013-14"))</f>
        <v>0.9073</v>
      </c>
      <c r="H4" s="7" t="str">
        <f aca="false">IF(COUNTIFS('Long Table'!$C:$C,$A4,'Long Table'!$A:$A,"FY 2014-15",'Long Table'!$T:$T,"&lt;&gt;")=0,"",SUMIFS('Long Table'!$T:$T,'Long Table'!$C:$C,$A4,'Long Table'!$A:$A,"FY 2014-15"))</f>
        <v/>
      </c>
      <c r="I4" s="7" t="str">
        <f aca="false">IF(COUNTIFS('Long Table'!$C:$C,$A4,'Long Table'!$A:$A,"FY 2015-16",'Long Table'!$T:$T,"&lt;&gt;")=0,"",SUMIFS('Long Table'!$T:$T,'Long Table'!$C:$C,$A4,'Long Table'!$A:$A,"FY 2015-16"))</f>
        <v/>
      </c>
      <c r="J4" s="7" t="str">
        <f aca="false">IF(COUNTIFS('Long Table'!$C:$C,$A4,'Long Table'!$A:$A,"FY 2016-17",'Long Table'!$T:$T,"&lt;&gt;")=0,"",SUMIFS('Long Table'!$T:$T,'Long Table'!$C:$C,$A4,'Long Table'!$A:$A,"FY 2016-17"))</f>
        <v/>
      </c>
      <c r="K4" s="7" t="str">
        <f aca="false">IF(COUNTIFS('Long Table'!$C:$C,$A4,'Long Table'!$A:$A,"FY 2017-18",'Long Table'!$T:$T,"&lt;&gt;")=0,"",SUMIFS('Long Table'!$T:$T,'Long Table'!$C:$C,$A4,'Long Table'!$A:$A,"FY 2017-18"))</f>
        <v/>
      </c>
      <c r="L4" s="12" t="n">
        <f aca="false">IF(COUNTIFS('Long Table'!$C:$C,$A4,'Long Table'!$A:$A,"FY 2013-14",'Long Table'!$S:$S,"&lt;&gt;")=0,"",SUMIFS('Long Table'!$S:$S,'Long Table'!$C:$C,$A4,'Long Table'!$A:$A,"FY 2013-14"))</f>
        <v>0.95</v>
      </c>
      <c r="M4" s="12" t="str">
        <f aca="false">IF(COUNTIFS('Long Table'!$C:$C,$A4,'Long Table'!$A:$A,"FY 2014-15",'Long Table'!$S:$S,"&lt;&gt;")=0,"",SUMIFS('Long Table'!$S:$S,'Long Table'!$C:$C,$A4,'Long Table'!$A:$A,"FY 2014-15"))</f>
        <v/>
      </c>
      <c r="N4" s="12" t="str">
        <f aca="false">IF(COUNTIFS('Long Table'!$C:$C,$A4,'Long Table'!$A:$A,"FY 2015-16",'Long Table'!$S:$S,"&lt;&gt;")=0,"",SUMIFS('Long Table'!$S:$S,'Long Table'!$C:$C,$A4,'Long Table'!$A:$A,"FY 2015-16"))</f>
        <v/>
      </c>
      <c r="O4" s="12" t="str">
        <f aca="false">IF(COUNTIFS('Long Table'!$C:$C,$A4,'Long Table'!$A:$A,"FY 2016-17",'Long Table'!$S:$S,"&lt;&gt;")=0,"",SUMIFS('Long Table'!$S:$S,'Long Table'!$C:$C,$A4,'Long Table'!$A:$A,"FY 2016-17"))</f>
        <v/>
      </c>
      <c r="P4" s="12" t="str">
        <f aca="false">IF(COUNTIFS('Long Table'!$C:$C,$A4,'Long Table'!$A:$A,"FY 2017-18",'Long Table'!$S:$S,"&lt;&gt;")=0,"",SUMIFS('Long Table'!$S:$S,'Long Table'!$C:$C,$A4,'Long Table'!$A:$A,"FY 2017-18"))</f>
        <v/>
      </c>
      <c r="Q4" s="13" t="n">
        <f aca="false">IF(COUNT(F4:K4)&lt;2,"",INDEX(F4:K4,MATCH(9.99E+307,F4:K4))-INDEX(F4:K4,MATCH(TRUE(),INDEX(ISNUMBER(F4:K4),0),0)))</f>
        <v>-0.0292000000000001</v>
      </c>
      <c r="R4" s="5" t="n">
        <f aca="false">COUNTIFS('Long Table'!$C:$C,$A4,'Long Table'!$W:$W,"Met")</f>
        <v>0</v>
      </c>
    </row>
    <row r="5" customFormat="false" ht="15" hidden="false" customHeight="false" outlineLevel="0" collapsed="false">
      <c r="A5" s="5" t="s">
        <v>76</v>
      </c>
      <c r="B5" s="5" t="s">
        <v>77</v>
      </c>
      <c r="C5" s="5" t="s">
        <v>48</v>
      </c>
      <c r="D5" s="5" t="s">
        <v>49</v>
      </c>
      <c r="E5" s="5" t="s">
        <v>50</v>
      </c>
      <c r="F5" s="7" t="n">
        <f aca="false">IF(COUNTIFS('Long Table'!$C:$C,$A5,'Long Table'!$A:$A,"FY 2013-14",'Long Table'!$R:$R,"&lt;&gt;")=0,"",SUMIFS('Long Table'!$R:$R,'Long Table'!$C:$C,$A5,'Long Table'!$A:$A,"FY 2013-14"))</f>
        <v>0.902</v>
      </c>
      <c r="G5" s="7" t="n">
        <f aca="false">IF(COUNTIFS('Long Table'!$C:$C,$A5,'Long Table'!$A:$A,"FY 2013-14",'Long Table'!$T:$T,"&lt;&gt;")=0,"",SUMIFS('Long Table'!$T:$T,'Long Table'!$C:$C,$A5,'Long Table'!$A:$A,"FY 2013-14"))</f>
        <v>0.895</v>
      </c>
      <c r="H5" s="7" t="str">
        <f aca="false">IF(COUNTIFS('Long Table'!$C:$C,$A5,'Long Table'!$A:$A,"FY 2014-15",'Long Table'!$T:$T,"&lt;&gt;")=0,"",SUMIFS('Long Table'!$T:$T,'Long Table'!$C:$C,$A5,'Long Table'!$A:$A,"FY 2014-15"))</f>
        <v/>
      </c>
      <c r="I5" s="7" t="str">
        <f aca="false">IF(COUNTIFS('Long Table'!$C:$C,$A5,'Long Table'!$A:$A,"FY 2015-16",'Long Table'!$T:$T,"&lt;&gt;")=0,"",SUMIFS('Long Table'!$T:$T,'Long Table'!$C:$C,$A5,'Long Table'!$A:$A,"FY 2015-16"))</f>
        <v/>
      </c>
      <c r="J5" s="7" t="str">
        <f aca="false">IF(COUNTIFS('Long Table'!$C:$C,$A5,'Long Table'!$A:$A,"FY 2016-17",'Long Table'!$T:$T,"&lt;&gt;")=0,"",SUMIFS('Long Table'!$T:$T,'Long Table'!$C:$C,$A5,'Long Table'!$A:$A,"FY 2016-17"))</f>
        <v/>
      </c>
      <c r="K5" s="7" t="str">
        <f aca="false">IF(COUNTIFS('Long Table'!$C:$C,$A5,'Long Table'!$A:$A,"FY 2017-18",'Long Table'!$T:$T,"&lt;&gt;")=0,"",SUMIFS('Long Table'!$T:$T,'Long Table'!$C:$C,$A5,'Long Table'!$A:$A,"FY 2017-18"))</f>
        <v/>
      </c>
      <c r="L5" s="12" t="n">
        <f aca="false">IF(COUNTIFS('Long Table'!$C:$C,$A5,'Long Table'!$A:$A,"FY 2013-14",'Long Table'!$S:$S,"&lt;&gt;")=0,"",SUMIFS('Long Table'!$S:$S,'Long Table'!$C:$C,$A5,'Long Table'!$A:$A,"FY 2013-14"))</f>
        <v>0.904</v>
      </c>
      <c r="M5" s="12" t="str">
        <f aca="false">IF(COUNTIFS('Long Table'!$C:$C,$A5,'Long Table'!$A:$A,"FY 2014-15",'Long Table'!$S:$S,"&lt;&gt;")=0,"",SUMIFS('Long Table'!$S:$S,'Long Table'!$C:$C,$A5,'Long Table'!$A:$A,"FY 2014-15"))</f>
        <v/>
      </c>
      <c r="N5" s="12" t="str">
        <f aca="false">IF(COUNTIFS('Long Table'!$C:$C,$A5,'Long Table'!$A:$A,"FY 2015-16",'Long Table'!$S:$S,"&lt;&gt;")=0,"",SUMIFS('Long Table'!$S:$S,'Long Table'!$C:$C,$A5,'Long Table'!$A:$A,"FY 2015-16"))</f>
        <v/>
      </c>
      <c r="O5" s="12" t="str">
        <f aca="false">IF(COUNTIFS('Long Table'!$C:$C,$A5,'Long Table'!$A:$A,"FY 2016-17",'Long Table'!$S:$S,"&lt;&gt;")=0,"",SUMIFS('Long Table'!$S:$S,'Long Table'!$C:$C,$A5,'Long Table'!$A:$A,"FY 2016-17"))</f>
        <v/>
      </c>
      <c r="P5" s="12" t="str">
        <f aca="false">IF(COUNTIFS('Long Table'!$C:$C,$A5,'Long Table'!$A:$A,"FY 2017-18",'Long Table'!$S:$S,"&lt;&gt;")=0,"",SUMIFS('Long Table'!$S:$S,'Long Table'!$C:$C,$A5,'Long Table'!$A:$A,"FY 2017-18"))</f>
        <v/>
      </c>
      <c r="Q5" s="13" t="n">
        <f aca="false">IF(COUNT(F5:K5)&lt;2,"",INDEX(F5:K5,MATCH(9.99E+307,F5:K5))-INDEX(F5:K5,MATCH(TRUE(),INDEX(ISNUMBER(F5:K5),0),0)))</f>
        <v>-0.00700000000000001</v>
      </c>
      <c r="R5" s="5" t="n">
        <f aca="false">COUNTIFS('Long Table'!$C:$C,$A5,'Long Table'!$W:$W,"Met")</f>
        <v>0</v>
      </c>
    </row>
    <row r="6" customFormat="false" ht="15" hidden="false" customHeight="false" outlineLevel="0" collapsed="false">
      <c r="A6" s="5" t="s">
        <v>85</v>
      </c>
      <c r="B6" s="5" t="s">
        <v>86</v>
      </c>
      <c r="C6" s="5" t="s">
        <v>48</v>
      </c>
      <c r="D6" s="5" t="s">
        <v>49</v>
      </c>
      <c r="E6" s="5" t="s">
        <v>50</v>
      </c>
      <c r="F6" s="7" t="n">
        <f aca="false">IF(COUNTIFS('Long Table'!$C:$C,$A6,'Long Table'!$A:$A,"FY 2013-14",'Long Table'!$R:$R,"&lt;&gt;")=0,"",SUMIFS('Long Table'!$R:$R,'Long Table'!$C:$C,$A6,'Long Table'!$A:$A,"FY 2013-14"))</f>
        <v>0.9766</v>
      </c>
      <c r="G6" s="7" t="n">
        <f aca="false">IF(COUNTIFS('Long Table'!$C:$C,$A6,'Long Table'!$A:$A,"FY 2013-14",'Long Table'!$T:$T,"&lt;&gt;")=0,"",SUMIFS('Long Table'!$T:$T,'Long Table'!$C:$C,$A6,'Long Table'!$A:$A,"FY 2013-14"))</f>
        <v>0.96</v>
      </c>
      <c r="H6" s="7" t="n">
        <f aca="false">IF(COUNTIFS('Long Table'!$C:$C,$A6,'Long Table'!$A:$A,"FY 2014-15",'Long Table'!$T:$T,"&lt;&gt;")=0,"",SUMIFS('Long Table'!$T:$T,'Long Table'!$C:$C,$A6,'Long Table'!$A:$A,"FY 2014-15"))</f>
        <v>0.937</v>
      </c>
      <c r="I6" s="7" t="n">
        <f aca="false">IF(COUNTIFS('Long Table'!$C:$C,$A6,'Long Table'!$A:$A,"FY 2015-16",'Long Table'!$T:$T,"&lt;&gt;")=0,"",SUMIFS('Long Table'!$T:$T,'Long Table'!$C:$C,$A6,'Long Table'!$A:$A,"FY 2015-16"))</f>
        <v>0.953</v>
      </c>
      <c r="J6" s="7" t="n">
        <f aca="false">IF(COUNTIFS('Long Table'!$C:$C,$A6,'Long Table'!$A:$A,"FY 2016-17",'Long Table'!$T:$T,"&lt;&gt;")=0,"",SUMIFS('Long Table'!$T:$T,'Long Table'!$C:$C,$A6,'Long Table'!$A:$A,"FY 2016-17"))</f>
        <v>0.974</v>
      </c>
      <c r="K6" s="7" t="n">
        <f aca="false">IF(COUNTIFS('Long Table'!$C:$C,$A6,'Long Table'!$A:$A,"FY 2017-18",'Long Table'!$T:$T,"&lt;&gt;")=0,"",SUMIFS('Long Table'!$T:$T,'Long Table'!$C:$C,$A6,'Long Table'!$A:$A,"FY 2017-18"))</f>
        <v>0.97</v>
      </c>
      <c r="L6" s="12" t="n">
        <f aca="false">IF(COUNTIFS('Long Table'!$C:$C,$A6,'Long Table'!$A:$A,"FY 2013-14",'Long Table'!$S:$S,"&lt;&gt;")=0,"",SUMIFS('Long Table'!$S:$S,'Long Table'!$C:$C,$A6,'Long Table'!$A:$A,"FY 2013-14"))</f>
        <v>1</v>
      </c>
      <c r="M6" s="12" t="n">
        <f aca="false">IF(COUNTIFS('Long Table'!$C:$C,$A6,'Long Table'!$A:$A,"FY 2014-15",'Long Table'!$S:$S,"&lt;&gt;")=0,"",SUMIFS('Long Table'!$S:$S,'Long Table'!$C:$C,$A6,'Long Table'!$A:$A,"FY 2014-15"))</f>
        <v>1</v>
      </c>
      <c r="N6" s="12" t="n">
        <f aca="false">IF(COUNTIFS('Long Table'!$C:$C,$A6,'Long Table'!$A:$A,"FY 2015-16",'Long Table'!$S:$S,"&lt;&gt;")=0,"",SUMIFS('Long Table'!$S:$S,'Long Table'!$C:$C,$A6,'Long Table'!$A:$A,"FY 2015-16"))</f>
        <v>1</v>
      </c>
      <c r="O6" s="12" t="n">
        <f aca="false">IF(COUNTIFS('Long Table'!$C:$C,$A6,'Long Table'!$A:$A,"FY 2016-17",'Long Table'!$S:$S,"&lt;&gt;")=0,"",SUMIFS('Long Table'!$S:$S,'Long Table'!$C:$C,$A6,'Long Table'!$A:$A,"FY 2016-17"))</f>
        <v>1</v>
      </c>
      <c r="P6" s="12" t="n">
        <f aca="false">IF(COUNTIFS('Long Table'!$C:$C,$A6,'Long Table'!$A:$A,"FY 2017-18",'Long Table'!$S:$S,"&lt;&gt;")=0,"",SUMIFS('Long Table'!$S:$S,'Long Table'!$C:$C,$A6,'Long Table'!$A:$A,"FY 2017-18"))</f>
        <v>1</v>
      </c>
      <c r="Q6" s="13" t="n">
        <f aca="false">IF(COUNT(F6:K6)&lt;2,"",INDEX(F6:K6,MATCH(9.99E+307,F6:K6))-INDEX(F6:K6,MATCH(TRUE(),INDEX(ISNUMBER(F6:K6),0),0)))</f>
        <v>-0.00659999999999994</v>
      </c>
      <c r="R6" s="5" t="n">
        <f aca="false">COUNTIFS('Long Table'!$C:$C,$A6,'Long Table'!$W:$W,"Met")</f>
        <v>0</v>
      </c>
    </row>
    <row r="7" customFormat="false" ht="15" hidden="false" customHeight="false" outlineLevel="0" collapsed="false">
      <c r="A7" s="5" t="s">
        <v>92</v>
      </c>
      <c r="B7" s="5" t="s">
        <v>93</v>
      </c>
      <c r="C7" s="5" t="s">
        <v>48</v>
      </c>
      <c r="D7" s="5" t="s">
        <v>49</v>
      </c>
      <c r="E7" s="5" t="s">
        <v>50</v>
      </c>
      <c r="F7" s="7" t="n">
        <f aca="false">IF(COUNTIFS('Long Table'!$C:$C,$A7,'Long Table'!$A:$A,"FY 2013-14",'Long Table'!$R:$R,"&lt;&gt;")=0,"",SUMIFS('Long Table'!$R:$R,'Long Table'!$C:$C,$A7,'Long Table'!$A:$A,"FY 2013-14"))</f>
        <v>0.854</v>
      </c>
      <c r="G7" s="7" t="n">
        <f aca="false">IF(COUNTIFS('Long Table'!$C:$C,$A7,'Long Table'!$A:$A,"FY 2013-14",'Long Table'!$T:$T,"&lt;&gt;")=0,"",SUMIFS('Long Table'!$T:$T,'Long Table'!$C:$C,$A7,'Long Table'!$A:$A,"FY 2013-14"))</f>
        <v>0.835</v>
      </c>
      <c r="H7" s="7" t="str">
        <f aca="false">IF(COUNTIFS('Long Table'!$C:$C,$A7,'Long Table'!$A:$A,"FY 2014-15",'Long Table'!$T:$T,"&lt;&gt;")=0,"",SUMIFS('Long Table'!$T:$T,'Long Table'!$C:$C,$A7,'Long Table'!$A:$A,"FY 2014-15"))</f>
        <v/>
      </c>
      <c r="I7" s="7" t="str">
        <f aca="false">IF(COUNTIFS('Long Table'!$C:$C,$A7,'Long Table'!$A:$A,"FY 2015-16",'Long Table'!$T:$T,"&lt;&gt;")=0,"",SUMIFS('Long Table'!$T:$T,'Long Table'!$C:$C,$A7,'Long Table'!$A:$A,"FY 2015-16"))</f>
        <v/>
      </c>
      <c r="J7" s="7" t="str">
        <f aca="false">IF(COUNTIFS('Long Table'!$C:$C,$A7,'Long Table'!$A:$A,"FY 2016-17",'Long Table'!$T:$T,"&lt;&gt;")=0,"",SUMIFS('Long Table'!$T:$T,'Long Table'!$C:$C,$A7,'Long Table'!$A:$A,"FY 2016-17"))</f>
        <v/>
      </c>
      <c r="K7" s="7" t="str">
        <f aca="false">IF(COUNTIFS('Long Table'!$C:$C,$A7,'Long Table'!$A:$A,"FY 2017-18",'Long Table'!$T:$T,"&lt;&gt;")=0,"",SUMIFS('Long Table'!$T:$T,'Long Table'!$C:$C,$A7,'Long Table'!$A:$A,"FY 2017-18"))</f>
        <v/>
      </c>
      <c r="L7" s="12" t="n">
        <f aca="false">IF(COUNTIFS('Long Table'!$C:$C,$A7,'Long Table'!$A:$A,"FY 2013-14",'Long Table'!$S:$S,"&lt;&gt;")=0,"",SUMIFS('Long Table'!$S:$S,'Long Table'!$C:$C,$A7,'Long Table'!$A:$A,"FY 2013-14"))</f>
        <v>0.86</v>
      </c>
      <c r="M7" s="12" t="str">
        <f aca="false">IF(COUNTIFS('Long Table'!$C:$C,$A7,'Long Table'!$A:$A,"FY 2014-15",'Long Table'!$S:$S,"&lt;&gt;")=0,"",SUMIFS('Long Table'!$S:$S,'Long Table'!$C:$C,$A7,'Long Table'!$A:$A,"FY 2014-15"))</f>
        <v/>
      </c>
      <c r="N7" s="12" t="str">
        <f aca="false">IF(COUNTIFS('Long Table'!$C:$C,$A7,'Long Table'!$A:$A,"FY 2015-16",'Long Table'!$S:$S,"&lt;&gt;")=0,"",SUMIFS('Long Table'!$S:$S,'Long Table'!$C:$C,$A7,'Long Table'!$A:$A,"FY 2015-16"))</f>
        <v/>
      </c>
      <c r="O7" s="12" t="str">
        <f aca="false">IF(COUNTIFS('Long Table'!$C:$C,$A7,'Long Table'!$A:$A,"FY 2016-17",'Long Table'!$S:$S,"&lt;&gt;")=0,"",SUMIFS('Long Table'!$S:$S,'Long Table'!$C:$C,$A7,'Long Table'!$A:$A,"FY 2016-17"))</f>
        <v/>
      </c>
      <c r="P7" s="12" t="str">
        <f aca="false">IF(COUNTIFS('Long Table'!$C:$C,$A7,'Long Table'!$A:$A,"FY 2017-18",'Long Table'!$S:$S,"&lt;&gt;")=0,"",SUMIFS('Long Table'!$S:$S,'Long Table'!$C:$C,$A7,'Long Table'!$A:$A,"FY 2017-18"))</f>
        <v/>
      </c>
      <c r="Q7" s="13" t="n">
        <f aca="false">IF(COUNT(F7:K7)&lt;2,"",INDEX(F7:K7,MATCH(9.99E+307,F7:K7))-INDEX(F7:K7,MATCH(TRUE(),INDEX(ISNUMBER(F7:K7),0),0)))</f>
        <v>-0.0190000000000001</v>
      </c>
      <c r="R7" s="5" t="n">
        <f aca="false">COUNTIFS('Long Table'!$C:$C,$A7,'Long Table'!$W:$W,"Met")</f>
        <v>0</v>
      </c>
    </row>
    <row r="8" customFormat="false" ht="15" hidden="false" customHeight="false" outlineLevel="0" collapsed="false">
      <c r="A8" s="5" t="s">
        <v>100</v>
      </c>
      <c r="B8" s="5" t="s">
        <v>101</v>
      </c>
      <c r="C8" s="5" t="s">
        <v>48</v>
      </c>
      <c r="D8" s="5" t="s">
        <v>49</v>
      </c>
      <c r="E8" s="5" t="s">
        <v>50</v>
      </c>
      <c r="F8" s="7" t="n">
        <f aca="false">IF(COUNTIFS('Long Table'!$C:$C,$A8,'Long Table'!$A:$A,"FY 2013-14",'Long Table'!$R:$R,"&lt;&gt;")=0,"",SUMIFS('Long Table'!$R:$R,'Long Table'!$C:$C,$A8,'Long Table'!$A:$A,"FY 2013-14"))</f>
        <v>0.625</v>
      </c>
      <c r="G8" s="7" t="n">
        <f aca="false">IF(COUNTIFS('Long Table'!$C:$C,$A8,'Long Table'!$A:$A,"FY 2013-14",'Long Table'!$T:$T,"&lt;&gt;")=0,"",SUMIFS('Long Table'!$T:$T,'Long Table'!$C:$C,$A8,'Long Table'!$A:$A,"FY 2013-14"))</f>
        <v>0.57</v>
      </c>
      <c r="H8" s="7" t="n">
        <f aca="false">IF(COUNTIFS('Long Table'!$C:$C,$A8,'Long Table'!$A:$A,"FY 2014-15",'Long Table'!$T:$T,"&lt;&gt;")=0,"",SUMIFS('Long Table'!$T:$T,'Long Table'!$C:$C,$A8,'Long Table'!$A:$A,"FY 2014-15"))</f>
        <v>0.502</v>
      </c>
      <c r="I8" s="7" t="n">
        <f aca="false">IF(COUNTIFS('Long Table'!$C:$C,$A8,'Long Table'!$A:$A,"FY 2015-16",'Long Table'!$T:$T,"&lt;&gt;")=0,"",SUMIFS('Long Table'!$T:$T,'Long Table'!$C:$C,$A8,'Long Table'!$A:$A,"FY 2015-16"))</f>
        <v>0.421</v>
      </c>
      <c r="J8" s="7" t="n">
        <f aca="false">IF(COUNTIFS('Long Table'!$C:$C,$A8,'Long Table'!$A:$A,"FY 2016-17",'Long Table'!$T:$T,"&lt;&gt;")=0,"",SUMIFS('Long Table'!$T:$T,'Long Table'!$C:$C,$A8,'Long Table'!$A:$A,"FY 2016-17"))</f>
        <v>0.393</v>
      </c>
      <c r="K8" s="7" t="n">
        <f aca="false">IF(COUNTIFS('Long Table'!$C:$C,$A8,'Long Table'!$A:$A,"FY 2017-18",'Long Table'!$T:$T,"&lt;&gt;")=0,"",SUMIFS('Long Table'!$T:$T,'Long Table'!$C:$C,$A8,'Long Table'!$A:$A,"FY 2017-18"))</f>
        <v>0.36</v>
      </c>
      <c r="L8" s="12" t="n">
        <f aca="false">IF(COUNTIFS('Long Table'!$C:$C,$A8,'Long Table'!$A:$A,"FY 2013-14",'Long Table'!$S:$S,"&lt;&gt;")=0,"",SUMIFS('Long Table'!$S:$S,'Long Table'!$C:$C,$A8,'Long Table'!$A:$A,"FY 2013-14"))</f>
        <v>0.7</v>
      </c>
      <c r="M8" s="12" t="n">
        <f aca="false">IF(COUNTIFS('Long Table'!$C:$C,$A8,'Long Table'!$A:$A,"FY 2014-15",'Long Table'!$S:$S,"&lt;&gt;")=0,"",SUMIFS('Long Table'!$S:$S,'Long Table'!$C:$C,$A8,'Long Table'!$A:$A,"FY 2014-15"))</f>
        <v>0.7</v>
      </c>
      <c r="N8" s="12" t="n">
        <f aca="false">IF(COUNTIFS('Long Table'!$C:$C,$A8,'Long Table'!$A:$A,"FY 2015-16",'Long Table'!$S:$S,"&lt;&gt;")=0,"",SUMIFS('Long Table'!$S:$S,'Long Table'!$C:$C,$A8,'Long Table'!$A:$A,"FY 2015-16"))</f>
        <v>0.7</v>
      </c>
      <c r="O8" s="12" t="n">
        <f aca="false">IF(COUNTIFS('Long Table'!$C:$C,$A8,'Long Table'!$A:$A,"FY 2016-17",'Long Table'!$S:$S,"&lt;&gt;")=0,"",SUMIFS('Long Table'!$S:$S,'Long Table'!$C:$C,$A8,'Long Table'!$A:$A,"FY 2016-17"))</f>
        <v>0.7</v>
      </c>
      <c r="P8" s="12" t="n">
        <f aca="false">IF(COUNTIFS('Long Table'!$C:$C,$A8,'Long Table'!$A:$A,"FY 2017-18",'Long Table'!$S:$S,"&lt;&gt;")=0,"",SUMIFS('Long Table'!$S:$S,'Long Table'!$C:$C,$A8,'Long Table'!$A:$A,"FY 2017-18"))</f>
        <v>0.7</v>
      </c>
      <c r="Q8" s="13" t="n">
        <f aca="false">IF(COUNT(F8:K8)&lt;2,"",INDEX(F8:K8,MATCH(9.99E+307,F8:K8))-INDEX(F8:K8,MATCH(TRUE(),INDEX(ISNUMBER(F8:K8),0),0)))</f>
        <v>-0.265</v>
      </c>
      <c r="R8" s="5" t="n">
        <f aca="false">COUNTIFS('Long Table'!$C:$C,$A8,'Long Table'!$W:$W,"Met")</f>
        <v>0</v>
      </c>
    </row>
    <row r="9" customFormat="false" ht="15" hidden="false" customHeight="false" outlineLevel="0" collapsed="false">
      <c r="A9" s="5" t="s">
        <v>106</v>
      </c>
      <c r="B9" s="5" t="s">
        <v>107</v>
      </c>
      <c r="C9" s="5" t="s">
        <v>48</v>
      </c>
      <c r="D9" s="5" t="s">
        <v>49</v>
      </c>
      <c r="E9" s="5" t="s">
        <v>50</v>
      </c>
      <c r="F9" s="7" t="n">
        <f aca="false">IF(COUNTIFS('Long Table'!$C:$C,$A9,'Long Table'!$A:$A,"FY 2013-14",'Long Table'!$R:$R,"&lt;&gt;")=0,"",SUMIFS('Long Table'!$R:$R,'Long Table'!$C:$C,$A9,'Long Table'!$A:$A,"FY 2013-14"))</f>
        <v>0.4466</v>
      </c>
      <c r="G9" s="7" t="n">
        <f aca="false">IF(COUNTIFS('Long Table'!$C:$C,$A9,'Long Table'!$A:$A,"FY 2013-14",'Long Table'!$T:$T,"&lt;&gt;")=0,"",SUMIFS('Long Table'!$T:$T,'Long Table'!$C:$C,$A9,'Long Table'!$A:$A,"FY 2013-14"))</f>
        <v>0.4397</v>
      </c>
      <c r="H9" s="7" t="str">
        <f aca="false">IF(COUNTIFS('Long Table'!$C:$C,$A9,'Long Table'!$A:$A,"FY 2014-15",'Long Table'!$T:$T,"&lt;&gt;")=0,"",SUMIFS('Long Table'!$T:$T,'Long Table'!$C:$C,$A9,'Long Table'!$A:$A,"FY 2014-15"))</f>
        <v/>
      </c>
      <c r="I9" s="7" t="str">
        <f aca="false">IF(COUNTIFS('Long Table'!$C:$C,$A9,'Long Table'!$A:$A,"FY 2015-16",'Long Table'!$T:$T,"&lt;&gt;")=0,"",SUMIFS('Long Table'!$T:$T,'Long Table'!$C:$C,$A9,'Long Table'!$A:$A,"FY 2015-16"))</f>
        <v/>
      </c>
      <c r="J9" s="7" t="str">
        <f aca="false">IF(COUNTIFS('Long Table'!$C:$C,$A9,'Long Table'!$A:$A,"FY 2016-17",'Long Table'!$T:$T,"&lt;&gt;")=0,"",SUMIFS('Long Table'!$T:$T,'Long Table'!$C:$C,$A9,'Long Table'!$A:$A,"FY 2016-17"))</f>
        <v/>
      </c>
      <c r="K9" s="7" t="str">
        <f aca="false">IF(COUNTIFS('Long Table'!$C:$C,$A9,'Long Table'!$A:$A,"FY 2017-18",'Long Table'!$T:$T,"&lt;&gt;")=0,"",SUMIFS('Long Table'!$T:$T,'Long Table'!$C:$C,$A9,'Long Table'!$A:$A,"FY 2017-18"))</f>
        <v/>
      </c>
      <c r="L9" s="12" t="n">
        <f aca="false">IF(COUNTIFS('Long Table'!$C:$C,$A9,'Long Table'!$A:$A,"FY 2013-14",'Long Table'!$S:$S,"&lt;&gt;")=0,"",SUMIFS('Long Table'!$S:$S,'Long Table'!$C:$C,$A9,'Long Table'!$A:$A,"FY 2013-14"))</f>
        <v>0.5</v>
      </c>
      <c r="M9" s="12" t="str">
        <f aca="false">IF(COUNTIFS('Long Table'!$C:$C,$A9,'Long Table'!$A:$A,"FY 2014-15",'Long Table'!$S:$S,"&lt;&gt;")=0,"",SUMIFS('Long Table'!$S:$S,'Long Table'!$C:$C,$A9,'Long Table'!$A:$A,"FY 2014-15"))</f>
        <v/>
      </c>
      <c r="N9" s="12" t="str">
        <f aca="false">IF(COUNTIFS('Long Table'!$C:$C,$A9,'Long Table'!$A:$A,"FY 2015-16",'Long Table'!$S:$S,"&lt;&gt;")=0,"",SUMIFS('Long Table'!$S:$S,'Long Table'!$C:$C,$A9,'Long Table'!$A:$A,"FY 2015-16"))</f>
        <v/>
      </c>
      <c r="O9" s="12" t="str">
        <f aca="false">IF(COUNTIFS('Long Table'!$C:$C,$A9,'Long Table'!$A:$A,"FY 2016-17",'Long Table'!$S:$S,"&lt;&gt;")=0,"",SUMIFS('Long Table'!$S:$S,'Long Table'!$C:$C,$A9,'Long Table'!$A:$A,"FY 2016-17"))</f>
        <v/>
      </c>
      <c r="P9" s="12" t="str">
        <f aca="false">IF(COUNTIFS('Long Table'!$C:$C,$A9,'Long Table'!$A:$A,"FY 2017-18",'Long Table'!$S:$S,"&lt;&gt;")=0,"",SUMIFS('Long Table'!$S:$S,'Long Table'!$C:$C,$A9,'Long Table'!$A:$A,"FY 2017-18"))</f>
        <v/>
      </c>
      <c r="Q9" s="13" t="n">
        <f aca="false">IF(COUNT(F9:K9)&lt;2,"",INDEX(F9:K9,MATCH(9.99E+307,F9:K9))-INDEX(F9:K9,MATCH(TRUE(),INDEX(ISNUMBER(F9:K9),0),0)))</f>
        <v>-0.00689999999999991</v>
      </c>
      <c r="R9" s="5" t="n">
        <f aca="false">COUNTIFS('Long Table'!$C:$C,$A9,'Long Table'!$W:$W,"Met")</f>
        <v>0</v>
      </c>
    </row>
    <row r="10" customFormat="false" ht="15" hidden="false" customHeight="false" outlineLevel="0" collapsed="false">
      <c r="A10" s="5" t="s">
        <v>113</v>
      </c>
      <c r="B10" s="5" t="s">
        <v>114</v>
      </c>
      <c r="C10" s="5" t="s">
        <v>48</v>
      </c>
      <c r="D10" s="5" t="s">
        <v>49</v>
      </c>
      <c r="E10" s="5" t="s">
        <v>50</v>
      </c>
      <c r="F10" s="7" t="n">
        <f aca="false">IF(COUNTIFS('Long Table'!$C:$C,$A10,'Long Table'!$A:$A,"FY 2013-14",'Long Table'!$R:$R,"&lt;&gt;")=0,"",SUMIFS('Long Table'!$R:$R,'Long Table'!$C:$C,$A10,'Long Table'!$A:$A,"FY 2013-14"))</f>
        <v>0.881</v>
      </c>
      <c r="G10" s="7" t="n">
        <f aca="false">IF(COUNTIFS('Long Table'!$C:$C,$A10,'Long Table'!$A:$A,"FY 2013-14",'Long Table'!$T:$T,"&lt;&gt;")=0,"",SUMIFS('Long Table'!$T:$T,'Long Table'!$C:$C,$A10,'Long Table'!$A:$A,"FY 2013-14"))</f>
        <v>0.855</v>
      </c>
      <c r="H10" s="7" t="str">
        <f aca="false">IF(COUNTIFS('Long Table'!$C:$C,$A10,'Long Table'!$A:$A,"FY 2014-15",'Long Table'!$T:$T,"&lt;&gt;")=0,"",SUMIFS('Long Table'!$T:$T,'Long Table'!$C:$C,$A10,'Long Table'!$A:$A,"FY 2014-15"))</f>
        <v/>
      </c>
      <c r="I10" s="7" t="str">
        <f aca="false">IF(COUNTIFS('Long Table'!$C:$C,$A10,'Long Table'!$A:$A,"FY 2015-16",'Long Table'!$T:$T,"&lt;&gt;")=0,"",SUMIFS('Long Table'!$T:$T,'Long Table'!$C:$C,$A10,'Long Table'!$A:$A,"FY 2015-16"))</f>
        <v/>
      </c>
      <c r="J10" s="7" t="str">
        <f aca="false">IF(COUNTIFS('Long Table'!$C:$C,$A10,'Long Table'!$A:$A,"FY 2016-17",'Long Table'!$T:$T,"&lt;&gt;")=0,"",SUMIFS('Long Table'!$T:$T,'Long Table'!$C:$C,$A10,'Long Table'!$A:$A,"FY 2016-17"))</f>
        <v/>
      </c>
      <c r="K10" s="7" t="str">
        <f aca="false">IF(COUNTIFS('Long Table'!$C:$C,$A10,'Long Table'!$A:$A,"FY 2017-18",'Long Table'!$T:$T,"&lt;&gt;")=0,"",SUMIFS('Long Table'!$T:$T,'Long Table'!$C:$C,$A10,'Long Table'!$A:$A,"FY 2017-18"))</f>
        <v/>
      </c>
      <c r="L10" s="12" t="n">
        <f aca="false">IF(COUNTIFS('Long Table'!$C:$C,$A10,'Long Table'!$A:$A,"FY 2013-14",'Long Table'!$S:$S,"&lt;&gt;")=0,"",SUMIFS('Long Table'!$S:$S,'Long Table'!$C:$C,$A10,'Long Table'!$A:$A,"FY 2013-14"))</f>
        <v>0.8636</v>
      </c>
      <c r="M10" s="12" t="str">
        <f aca="false">IF(COUNTIFS('Long Table'!$C:$C,$A10,'Long Table'!$A:$A,"FY 2014-15",'Long Table'!$S:$S,"&lt;&gt;")=0,"",SUMIFS('Long Table'!$S:$S,'Long Table'!$C:$C,$A10,'Long Table'!$A:$A,"FY 2014-15"))</f>
        <v/>
      </c>
      <c r="N10" s="12" t="str">
        <f aca="false">IF(COUNTIFS('Long Table'!$C:$C,$A10,'Long Table'!$A:$A,"FY 2015-16",'Long Table'!$S:$S,"&lt;&gt;")=0,"",SUMIFS('Long Table'!$S:$S,'Long Table'!$C:$C,$A10,'Long Table'!$A:$A,"FY 2015-16"))</f>
        <v/>
      </c>
      <c r="O10" s="12" t="str">
        <f aca="false">IF(COUNTIFS('Long Table'!$C:$C,$A10,'Long Table'!$A:$A,"FY 2016-17",'Long Table'!$S:$S,"&lt;&gt;")=0,"",SUMIFS('Long Table'!$S:$S,'Long Table'!$C:$C,$A10,'Long Table'!$A:$A,"FY 2016-17"))</f>
        <v/>
      </c>
      <c r="P10" s="12" t="str">
        <f aca="false">IF(COUNTIFS('Long Table'!$C:$C,$A10,'Long Table'!$A:$A,"FY 2017-18",'Long Table'!$S:$S,"&lt;&gt;")=0,"",SUMIFS('Long Table'!$S:$S,'Long Table'!$C:$C,$A10,'Long Table'!$A:$A,"FY 2017-18"))</f>
        <v/>
      </c>
      <c r="Q10" s="13" t="n">
        <f aca="false">IF(COUNT(F10:K10)&lt;2,"",INDEX(F10:K10,MATCH(9.99E+307,F10:K10))-INDEX(F10:K10,MATCH(TRUE(),INDEX(ISNUMBER(F10:K10),0),0)))</f>
        <v>-0.0259999999999999</v>
      </c>
      <c r="R10" s="5" t="n">
        <f aca="false">COUNTIFS('Long Table'!$C:$C,$A10,'Long Table'!$W:$W,"Met")</f>
        <v>0</v>
      </c>
    </row>
    <row r="11" customFormat="false" ht="15" hidden="false" customHeight="false" outlineLevel="0" collapsed="false">
      <c r="A11" s="5" t="s">
        <v>122</v>
      </c>
      <c r="B11" s="5" t="s">
        <v>123</v>
      </c>
      <c r="C11" s="5" t="s">
        <v>48</v>
      </c>
      <c r="D11" s="5" t="s">
        <v>49</v>
      </c>
      <c r="E11" s="5" t="s">
        <v>50</v>
      </c>
      <c r="F11" s="7" t="n">
        <f aca="false">IF(COUNTIFS('Long Table'!$C:$C,$A11,'Long Table'!$A:$A,"FY 2013-14",'Long Table'!$R:$R,"&lt;&gt;")=0,"",SUMIFS('Long Table'!$R:$R,'Long Table'!$C:$C,$A11,'Long Table'!$A:$A,"FY 2013-14"))</f>
        <v>0.9957</v>
      </c>
      <c r="G11" s="7" t="n">
        <f aca="false">IF(COUNTIFS('Long Table'!$C:$C,$A11,'Long Table'!$A:$A,"FY 2013-14",'Long Table'!$T:$T,"&lt;&gt;")=0,"",SUMIFS('Long Table'!$T:$T,'Long Table'!$C:$C,$A11,'Long Table'!$A:$A,"FY 2013-14"))</f>
        <v>0.995</v>
      </c>
      <c r="H11" s="7" t="str">
        <f aca="false">IF(COUNTIFS('Long Table'!$C:$C,$A11,'Long Table'!$A:$A,"FY 2014-15",'Long Table'!$T:$T,"&lt;&gt;")=0,"",SUMIFS('Long Table'!$T:$T,'Long Table'!$C:$C,$A11,'Long Table'!$A:$A,"FY 2014-15"))</f>
        <v/>
      </c>
      <c r="I11" s="7" t="str">
        <f aca="false">IF(COUNTIFS('Long Table'!$C:$C,$A11,'Long Table'!$A:$A,"FY 2015-16",'Long Table'!$T:$T,"&lt;&gt;")=0,"",SUMIFS('Long Table'!$T:$T,'Long Table'!$C:$C,$A11,'Long Table'!$A:$A,"FY 2015-16"))</f>
        <v/>
      </c>
      <c r="J11" s="7" t="str">
        <f aca="false">IF(COUNTIFS('Long Table'!$C:$C,$A11,'Long Table'!$A:$A,"FY 2016-17",'Long Table'!$T:$T,"&lt;&gt;")=0,"",SUMIFS('Long Table'!$T:$T,'Long Table'!$C:$C,$A11,'Long Table'!$A:$A,"FY 2016-17"))</f>
        <v/>
      </c>
      <c r="K11" s="7" t="str">
        <f aca="false">IF(COUNTIFS('Long Table'!$C:$C,$A11,'Long Table'!$A:$A,"FY 2017-18",'Long Table'!$T:$T,"&lt;&gt;")=0,"",SUMIFS('Long Table'!$T:$T,'Long Table'!$C:$C,$A11,'Long Table'!$A:$A,"FY 2017-18"))</f>
        <v/>
      </c>
      <c r="L11" s="12" t="n">
        <f aca="false">IF(COUNTIFS('Long Table'!$C:$C,$A11,'Long Table'!$A:$A,"FY 2013-14",'Long Table'!$S:$S,"&lt;&gt;")=0,"",SUMIFS('Long Table'!$S:$S,'Long Table'!$C:$C,$A11,'Long Table'!$A:$A,"FY 2013-14"))</f>
        <v>0.9968</v>
      </c>
      <c r="M11" s="12" t="str">
        <f aca="false">IF(COUNTIFS('Long Table'!$C:$C,$A11,'Long Table'!$A:$A,"FY 2014-15",'Long Table'!$S:$S,"&lt;&gt;")=0,"",SUMIFS('Long Table'!$S:$S,'Long Table'!$C:$C,$A11,'Long Table'!$A:$A,"FY 2014-15"))</f>
        <v/>
      </c>
      <c r="N11" s="12" t="str">
        <f aca="false">IF(COUNTIFS('Long Table'!$C:$C,$A11,'Long Table'!$A:$A,"FY 2015-16",'Long Table'!$S:$S,"&lt;&gt;")=0,"",SUMIFS('Long Table'!$S:$S,'Long Table'!$C:$C,$A11,'Long Table'!$A:$A,"FY 2015-16"))</f>
        <v/>
      </c>
      <c r="O11" s="12" t="str">
        <f aca="false">IF(COUNTIFS('Long Table'!$C:$C,$A11,'Long Table'!$A:$A,"FY 2016-17",'Long Table'!$S:$S,"&lt;&gt;")=0,"",SUMIFS('Long Table'!$S:$S,'Long Table'!$C:$C,$A11,'Long Table'!$A:$A,"FY 2016-17"))</f>
        <v/>
      </c>
      <c r="P11" s="12" t="str">
        <f aca="false">IF(COUNTIFS('Long Table'!$C:$C,$A11,'Long Table'!$A:$A,"FY 2017-18",'Long Table'!$S:$S,"&lt;&gt;")=0,"",SUMIFS('Long Table'!$S:$S,'Long Table'!$C:$C,$A11,'Long Table'!$A:$A,"FY 2017-18"))</f>
        <v/>
      </c>
      <c r="Q11" s="13" t="n">
        <f aca="false">IF(COUNT(F11:K11)&lt;2,"",INDEX(F11:K11,MATCH(9.99E+307,F11:K11))-INDEX(F11:K11,MATCH(TRUE(),INDEX(ISNUMBER(F11:K11),0),0)))</f>
        <v>-0.000699999999999923</v>
      </c>
      <c r="R11" s="5" t="n">
        <f aca="false">COUNTIFS('Long Table'!$C:$C,$A11,'Long Table'!$W:$W,"Met")</f>
        <v>0</v>
      </c>
    </row>
    <row r="12" customFormat="false" ht="15" hidden="false" customHeight="false" outlineLevel="0" collapsed="false">
      <c r="A12" s="5" t="s">
        <v>132</v>
      </c>
      <c r="B12" s="5" t="s">
        <v>133</v>
      </c>
      <c r="C12" s="5" t="s">
        <v>48</v>
      </c>
      <c r="D12" s="5" t="s">
        <v>49</v>
      </c>
      <c r="E12" s="5" t="s">
        <v>50</v>
      </c>
      <c r="F12" s="7" t="n">
        <f aca="false">IF(COUNTIFS('Long Table'!$C:$C,$A12,'Long Table'!$A:$A,"FY 2013-14",'Long Table'!$R:$R,"&lt;&gt;")=0,"",SUMIFS('Long Table'!$R:$R,'Long Table'!$C:$C,$A12,'Long Table'!$A:$A,"FY 2013-14"))</f>
        <v>0.798</v>
      </c>
      <c r="G12" s="7" t="n">
        <f aca="false">IF(COUNTIFS('Long Table'!$C:$C,$A12,'Long Table'!$A:$A,"FY 2013-14",'Long Table'!$T:$T,"&lt;&gt;")=0,"",SUMIFS('Long Table'!$T:$T,'Long Table'!$C:$C,$A12,'Long Table'!$A:$A,"FY 2013-14"))</f>
        <v>0.828</v>
      </c>
      <c r="H12" s="7" t="str">
        <f aca="false">IF(COUNTIFS('Long Table'!$C:$C,$A12,'Long Table'!$A:$A,"FY 2014-15",'Long Table'!$T:$T,"&lt;&gt;")=0,"",SUMIFS('Long Table'!$T:$T,'Long Table'!$C:$C,$A12,'Long Table'!$A:$A,"FY 2014-15"))</f>
        <v/>
      </c>
      <c r="I12" s="7" t="str">
        <f aca="false">IF(COUNTIFS('Long Table'!$C:$C,$A12,'Long Table'!$A:$A,"FY 2015-16",'Long Table'!$T:$T,"&lt;&gt;")=0,"",SUMIFS('Long Table'!$T:$T,'Long Table'!$C:$C,$A12,'Long Table'!$A:$A,"FY 2015-16"))</f>
        <v/>
      </c>
      <c r="J12" s="7" t="str">
        <f aca="false">IF(COUNTIFS('Long Table'!$C:$C,$A12,'Long Table'!$A:$A,"FY 2016-17",'Long Table'!$T:$T,"&lt;&gt;")=0,"",SUMIFS('Long Table'!$T:$T,'Long Table'!$C:$C,$A12,'Long Table'!$A:$A,"FY 2016-17"))</f>
        <v/>
      </c>
      <c r="K12" s="7" t="str">
        <f aca="false">IF(COUNTIFS('Long Table'!$C:$C,$A12,'Long Table'!$A:$A,"FY 2017-18",'Long Table'!$T:$T,"&lt;&gt;")=0,"",SUMIFS('Long Table'!$T:$T,'Long Table'!$C:$C,$A12,'Long Table'!$A:$A,"FY 2017-18"))</f>
        <v/>
      </c>
      <c r="L12" s="12" t="n">
        <f aca="false">IF(COUNTIFS('Long Table'!$C:$C,$A12,'Long Table'!$A:$A,"FY 2013-14",'Long Table'!$S:$S,"&lt;&gt;")=0,"",SUMIFS('Long Table'!$S:$S,'Long Table'!$C:$C,$A12,'Long Table'!$A:$A,"FY 2013-14"))</f>
        <v>0.8363</v>
      </c>
      <c r="M12" s="12" t="str">
        <f aca="false">IF(COUNTIFS('Long Table'!$C:$C,$A12,'Long Table'!$A:$A,"FY 2014-15",'Long Table'!$S:$S,"&lt;&gt;")=0,"",SUMIFS('Long Table'!$S:$S,'Long Table'!$C:$C,$A12,'Long Table'!$A:$A,"FY 2014-15"))</f>
        <v/>
      </c>
      <c r="N12" s="12" t="str">
        <f aca="false">IF(COUNTIFS('Long Table'!$C:$C,$A12,'Long Table'!$A:$A,"FY 2015-16",'Long Table'!$S:$S,"&lt;&gt;")=0,"",SUMIFS('Long Table'!$S:$S,'Long Table'!$C:$C,$A12,'Long Table'!$A:$A,"FY 2015-16"))</f>
        <v/>
      </c>
      <c r="O12" s="12" t="str">
        <f aca="false">IF(COUNTIFS('Long Table'!$C:$C,$A12,'Long Table'!$A:$A,"FY 2016-17",'Long Table'!$S:$S,"&lt;&gt;")=0,"",SUMIFS('Long Table'!$S:$S,'Long Table'!$C:$C,$A12,'Long Table'!$A:$A,"FY 2016-17"))</f>
        <v/>
      </c>
      <c r="P12" s="12" t="str">
        <f aca="false">IF(COUNTIFS('Long Table'!$C:$C,$A12,'Long Table'!$A:$A,"FY 2017-18",'Long Table'!$S:$S,"&lt;&gt;")=0,"",SUMIFS('Long Table'!$S:$S,'Long Table'!$C:$C,$A12,'Long Table'!$A:$A,"FY 2017-18"))</f>
        <v/>
      </c>
      <c r="Q12" s="13" t="n">
        <f aca="false">IF(COUNT(F12:K12)&lt;2,"",INDEX(F12:K12,MATCH(9.99E+307,F12:K12))-INDEX(F12:K12,MATCH(TRUE(),INDEX(ISNUMBER(F12:K12),0),0)))</f>
        <v>0.03</v>
      </c>
      <c r="R12" s="5" t="n">
        <f aca="false">COUNTIFS('Long Table'!$C:$C,$A12,'Long Table'!$W:$W,"Met")</f>
        <v>0</v>
      </c>
    </row>
    <row r="13" customFormat="false" ht="15" hidden="false" customHeight="false" outlineLevel="0" collapsed="false">
      <c r="A13" s="5" t="s">
        <v>140</v>
      </c>
      <c r="B13" s="5" t="s">
        <v>141</v>
      </c>
      <c r="C13" s="5" t="s">
        <v>48</v>
      </c>
      <c r="D13" s="5" t="s">
        <v>49</v>
      </c>
      <c r="E13" s="5" t="s">
        <v>50</v>
      </c>
      <c r="F13" s="7" t="n">
        <f aca="false">IF(COUNTIFS('Long Table'!$C:$C,$A13,'Long Table'!$A:$A,"FY 2013-14",'Long Table'!$R:$R,"&lt;&gt;")=0,"",SUMIFS('Long Table'!$R:$R,'Long Table'!$C:$C,$A13,'Long Table'!$A:$A,"FY 2013-14"))</f>
        <v>0.935</v>
      </c>
      <c r="G13" s="7" t="n">
        <f aca="false">IF(COUNTIFS('Long Table'!$C:$C,$A13,'Long Table'!$A:$A,"FY 2013-14",'Long Table'!$T:$T,"&lt;&gt;")=0,"",SUMIFS('Long Table'!$T:$T,'Long Table'!$C:$C,$A13,'Long Table'!$A:$A,"FY 2013-14"))</f>
        <v>0.941</v>
      </c>
      <c r="H13" s="7" t="n">
        <f aca="false">IF(COUNTIFS('Long Table'!$C:$C,$A13,'Long Table'!$A:$A,"FY 2014-15",'Long Table'!$T:$T,"&lt;&gt;")=0,"",SUMIFS('Long Table'!$T:$T,'Long Table'!$C:$C,$A13,'Long Table'!$A:$A,"FY 2014-15"))</f>
        <v>0.928</v>
      </c>
      <c r="I13" s="7" t="n">
        <f aca="false">IF(COUNTIFS('Long Table'!$C:$C,$A13,'Long Table'!$A:$A,"FY 2015-16",'Long Table'!$T:$T,"&lt;&gt;")=0,"",SUMIFS('Long Table'!$T:$T,'Long Table'!$C:$C,$A13,'Long Table'!$A:$A,"FY 2015-16"))</f>
        <v>0.927</v>
      </c>
      <c r="J13" s="7" t="n">
        <f aca="false">IF(COUNTIFS('Long Table'!$C:$C,$A13,'Long Table'!$A:$A,"FY 2016-17",'Long Table'!$T:$T,"&lt;&gt;")=0,"",SUMIFS('Long Table'!$T:$T,'Long Table'!$C:$C,$A13,'Long Table'!$A:$A,"FY 2016-17"))</f>
        <v>0.932</v>
      </c>
      <c r="K13" s="7" t="n">
        <f aca="false">IF(COUNTIFS('Long Table'!$C:$C,$A13,'Long Table'!$A:$A,"FY 2017-18",'Long Table'!$T:$T,"&lt;&gt;")=0,"",SUMIFS('Long Table'!$T:$T,'Long Table'!$C:$C,$A13,'Long Table'!$A:$A,"FY 2017-18"))</f>
        <v>0.93</v>
      </c>
      <c r="L13" s="12" t="n">
        <f aca="false">IF(COUNTIFS('Long Table'!$C:$C,$A13,'Long Table'!$A:$A,"FY 2013-14",'Long Table'!$S:$S,"&lt;&gt;")=0,"",SUMIFS('Long Table'!$S:$S,'Long Table'!$C:$C,$A13,'Long Table'!$A:$A,"FY 2013-14"))</f>
        <v>0.9504</v>
      </c>
      <c r="M13" s="12" t="n">
        <f aca="false">IF(COUNTIFS('Long Table'!$C:$C,$A13,'Long Table'!$A:$A,"FY 2014-15",'Long Table'!$S:$S,"&lt;&gt;")=0,"",SUMIFS('Long Table'!$S:$S,'Long Table'!$C:$C,$A13,'Long Table'!$A:$A,"FY 2014-15"))</f>
        <v>0.9504</v>
      </c>
      <c r="N13" s="12" t="n">
        <f aca="false">IF(COUNTIFS('Long Table'!$C:$C,$A13,'Long Table'!$A:$A,"FY 2015-16",'Long Table'!$S:$S,"&lt;&gt;")=0,"",SUMIFS('Long Table'!$S:$S,'Long Table'!$C:$C,$A13,'Long Table'!$A:$A,"FY 2015-16"))</f>
        <v>0.9504</v>
      </c>
      <c r="O13" s="12" t="n">
        <f aca="false">IF(COUNTIFS('Long Table'!$C:$C,$A13,'Long Table'!$A:$A,"FY 2016-17",'Long Table'!$S:$S,"&lt;&gt;")=0,"",SUMIFS('Long Table'!$S:$S,'Long Table'!$C:$C,$A13,'Long Table'!$A:$A,"FY 2016-17"))</f>
        <v>0.9504</v>
      </c>
      <c r="P13" s="12" t="n">
        <f aca="false">IF(COUNTIFS('Long Table'!$C:$C,$A13,'Long Table'!$A:$A,"FY 2017-18",'Long Table'!$S:$S,"&lt;&gt;")=0,"",SUMIFS('Long Table'!$S:$S,'Long Table'!$C:$C,$A13,'Long Table'!$A:$A,"FY 2017-18"))</f>
        <v>0.95</v>
      </c>
      <c r="Q13" s="13" t="n">
        <f aca="false">IF(COUNT(F13:K13)&lt;2,"",INDEX(F13:K13,MATCH(9.99E+307,F13:K13))-INDEX(F13:K13,MATCH(TRUE(),INDEX(ISNUMBER(F13:K13),0),0)))</f>
        <v>-0.005</v>
      </c>
      <c r="R13" s="5" t="n">
        <f aca="false">COUNTIFS('Long Table'!$C:$C,$A13,'Long Table'!$W:$W,"Met")</f>
        <v>0</v>
      </c>
    </row>
    <row r="14" customFormat="false" ht="15" hidden="false" customHeight="false" outlineLevel="0" collapsed="false">
      <c r="A14" s="5" t="s">
        <v>147</v>
      </c>
      <c r="B14" s="5" t="s">
        <v>148</v>
      </c>
      <c r="C14" s="5" t="s">
        <v>48</v>
      </c>
      <c r="D14" s="5" t="s">
        <v>49</v>
      </c>
      <c r="E14" s="5" t="s">
        <v>50</v>
      </c>
      <c r="F14" s="7" t="n">
        <f aca="false">IF(COUNTIFS('Long Table'!$C:$C,$A14,'Long Table'!$A:$A,"FY 2013-14",'Long Table'!$R:$R,"&lt;&gt;")=0,"",SUMIFS('Long Table'!$R:$R,'Long Table'!$C:$C,$A14,'Long Table'!$A:$A,"FY 2013-14"))</f>
        <v>0.298</v>
      </c>
      <c r="G14" s="7" t="n">
        <f aca="false">IF(COUNTIFS('Long Table'!$C:$C,$A14,'Long Table'!$A:$A,"FY 2013-14",'Long Table'!$T:$T,"&lt;&gt;")=0,"",SUMIFS('Long Table'!$T:$T,'Long Table'!$C:$C,$A14,'Long Table'!$A:$A,"FY 2013-14"))</f>
        <v>0.343</v>
      </c>
      <c r="H14" s="7" t="str">
        <f aca="false">IF(COUNTIFS('Long Table'!$C:$C,$A14,'Long Table'!$A:$A,"FY 2014-15",'Long Table'!$T:$T,"&lt;&gt;")=0,"",SUMIFS('Long Table'!$T:$T,'Long Table'!$C:$C,$A14,'Long Table'!$A:$A,"FY 2014-15"))</f>
        <v/>
      </c>
      <c r="I14" s="7" t="str">
        <f aca="false">IF(COUNTIFS('Long Table'!$C:$C,$A14,'Long Table'!$A:$A,"FY 2015-16",'Long Table'!$T:$T,"&lt;&gt;")=0,"",SUMIFS('Long Table'!$T:$T,'Long Table'!$C:$C,$A14,'Long Table'!$A:$A,"FY 2015-16"))</f>
        <v/>
      </c>
      <c r="J14" s="7" t="str">
        <f aca="false">IF(COUNTIFS('Long Table'!$C:$C,$A14,'Long Table'!$A:$A,"FY 2016-17",'Long Table'!$T:$T,"&lt;&gt;")=0,"",SUMIFS('Long Table'!$T:$T,'Long Table'!$C:$C,$A14,'Long Table'!$A:$A,"FY 2016-17"))</f>
        <v/>
      </c>
      <c r="K14" s="7" t="str">
        <f aca="false">IF(COUNTIFS('Long Table'!$C:$C,$A14,'Long Table'!$A:$A,"FY 2017-18",'Long Table'!$T:$T,"&lt;&gt;")=0,"",SUMIFS('Long Table'!$T:$T,'Long Table'!$C:$C,$A14,'Long Table'!$A:$A,"FY 2017-18"))</f>
        <v/>
      </c>
      <c r="L14" s="12" t="n">
        <f aca="false">IF(COUNTIFS('Long Table'!$C:$C,$A14,'Long Table'!$A:$A,"FY 2013-14",'Long Table'!$S:$S,"&lt;&gt;")=0,"",SUMIFS('Long Table'!$S:$S,'Long Table'!$C:$C,$A14,'Long Table'!$A:$A,"FY 2013-14"))</f>
        <v>0.366</v>
      </c>
      <c r="M14" s="12" t="str">
        <f aca="false">IF(COUNTIFS('Long Table'!$C:$C,$A14,'Long Table'!$A:$A,"FY 2014-15",'Long Table'!$S:$S,"&lt;&gt;")=0,"",SUMIFS('Long Table'!$S:$S,'Long Table'!$C:$C,$A14,'Long Table'!$A:$A,"FY 2014-15"))</f>
        <v/>
      </c>
      <c r="N14" s="12" t="str">
        <f aca="false">IF(COUNTIFS('Long Table'!$C:$C,$A14,'Long Table'!$A:$A,"FY 2015-16",'Long Table'!$S:$S,"&lt;&gt;")=0,"",SUMIFS('Long Table'!$S:$S,'Long Table'!$C:$C,$A14,'Long Table'!$A:$A,"FY 2015-16"))</f>
        <v/>
      </c>
      <c r="O14" s="12" t="str">
        <f aca="false">IF(COUNTIFS('Long Table'!$C:$C,$A14,'Long Table'!$A:$A,"FY 2016-17",'Long Table'!$S:$S,"&lt;&gt;")=0,"",SUMIFS('Long Table'!$S:$S,'Long Table'!$C:$C,$A14,'Long Table'!$A:$A,"FY 2016-17"))</f>
        <v/>
      </c>
      <c r="P14" s="12" t="str">
        <f aca="false">IF(COUNTIFS('Long Table'!$C:$C,$A14,'Long Table'!$A:$A,"FY 2017-18",'Long Table'!$S:$S,"&lt;&gt;")=0,"",SUMIFS('Long Table'!$S:$S,'Long Table'!$C:$C,$A14,'Long Table'!$A:$A,"FY 2017-18"))</f>
        <v/>
      </c>
      <c r="Q14" s="13" t="n">
        <f aca="false">IF(COUNT(F14:K14)&lt;2,"",INDEX(F14:K14,MATCH(9.99E+307,F14:K14))-INDEX(F14:K14,MATCH(TRUE(),INDEX(ISNUMBER(F14:K14),0),0)))</f>
        <v>0.045</v>
      </c>
      <c r="R14" s="5" t="n">
        <f aca="false">COUNTIFS('Long Table'!$C:$C,$A14,'Long Table'!$W:$W,"Met")</f>
        <v>0</v>
      </c>
    </row>
    <row r="15" customFormat="false" ht="15" hidden="false" customHeight="false" outlineLevel="0" collapsed="false">
      <c r="A15" s="5" t="s">
        <v>318</v>
      </c>
      <c r="B15" s="5" t="s">
        <v>319</v>
      </c>
      <c r="C15" s="5" t="s">
        <v>48</v>
      </c>
      <c r="D15" s="5" t="s">
        <v>49</v>
      </c>
      <c r="E15" s="5" t="s">
        <v>50</v>
      </c>
      <c r="F15" s="7" t="str">
        <f aca="false">IF(COUNTIFS('Long Table'!$C:$C,$A15,'Long Table'!$A:$A,"FY 2013-14",'Long Table'!$R:$R,"&lt;&gt;")=0,"",SUMIFS('Long Table'!$R:$R,'Long Table'!$C:$C,$A15,'Long Table'!$A:$A,"FY 2013-14"))</f>
        <v/>
      </c>
      <c r="G15" s="7" t="str">
        <f aca="false">IF(COUNTIFS('Long Table'!$C:$C,$A15,'Long Table'!$A:$A,"FY 2013-14",'Long Table'!$T:$T,"&lt;&gt;")=0,"",SUMIFS('Long Table'!$T:$T,'Long Table'!$C:$C,$A15,'Long Table'!$A:$A,"FY 2013-14"))</f>
        <v/>
      </c>
      <c r="H15" s="7" t="n">
        <f aca="false">IF(COUNTIFS('Long Table'!$C:$C,$A15,'Long Table'!$A:$A,"FY 2014-15",'Long Table'!$T:$T,"&lt;&gt;")=0,"",SUMIFS('Long Table'!$T:$T,'Long Table'!$C:$C,$A15,'Long Table'!$A:$A,"FY 2014-15"))</f>
        <v>0.492</v>
      </c>
      <c r="I15" s="7" t="n">
        <f aca="false">IF(COUNTIFS('Long Table'!$C:$C,$A15,'Long Table'!$A:$A,"FY 2015-16",'Long Table'!$T:$T,"&lt;&gt;")=0,"",SUMIFS('Long Table'!$T:$T,'Long Table'!$C:$C,$A15,'Long Table'!$A:$A,"FY 2015-16"))</f>
        <v>0.479</v>
      </c>
      <c r="J15" s="7" t="n">
        <f aca="false">IF(COUNTIFS('Long Table'!$C:$C,$A15,'Long Table'!$A:$A,"FY 2016-17",'Long Table'!$T:$T,"&lt;&gt;")=0,"",SUMIFS('Long Table'!$T:$T,'Long Table'!$C:$C,$A15,'Long Table'!$A:$A,"FY 2016-17"))</f>
        <v>0.44</v>
      </c>
      <c r="K15" s="7" t="n">
        <f aca="false">IF(COUNTIFS('Long Table'!$C:$C,$A15,'Long Table'!$A:$A,"FY 2017-18",'Long Table'!$T:$T,"&lt;&gt;")=0,"",SUMIFS('Long Table'!$T:$T,'Long Table'!$C:$C,$A15,'Long Table'!$A:$A,"FY 2017-18"))</f>
        <v>0.411</v>
      </c>
      <c r="L15" s="12" t="str">
        <f aca="false">IF(COUNTIFS('Long Table'!$C:$C,$A15,'Long Table'!$A:$A,"FY 2013-14",'Long Table'!$S:$S,"&lt;&gt;")=0,"",SUMIFS('Long Table'!$S:$S,'Long Table'!$C:$C,$A15,'Long Table'!$A:$A,"FY 2013-14"))</f>
        <v/>
      </c>
      <c r="M15" s="12" t="n">
        <f aca="false">IF(COUNTIFS('Long Table'!$C:$C,$A15,'Long Table'!$A:$A,"FY 2014-15",'Long Table'!$S:$S,"&lt;&gt;")=0,"",SUMIFS('Long Table'!$S:$S,'Long Table'!$C:$C,$A15,'Long Table'!$A:$A,"FY 2014-15"))</f>
        <v>0.58</v>
      </c>
      <c r="N15" s="12" t="n">
        <f aca="false">IF(COUNTIFS('Long Table'!$C:$C,$A15,'Long Table'!$A:$A,"FY 2015-16",'Long Table'!$S:$S,"&lt;&gt;")=0,"",SUMIFS('Long Table'!$S:$S,'Long Table'!$C:$C,$A15,'Long Table'!$A:$A,"FY 2015-16"))</f>
        <v>0.58</v>
      </c>
      <c r="O15" s="12" t="n">
        <f aca="false">IF(COUNTIFS('Long Table'!$C:$C,$A15,'Long Table'!$A:$A,"FY 2016-17",'Long Table'!$S:$S,"&lt;&gt;")=0,"",SUMIFS('Long Table'!$S:$S,'Long Table'!$C:$C,$A15,'Long Table'!$A:$A,"FY 2016-17"))</f>
        <v>0.59</v>
      </c>
      <c r="P15" s="12" t="n">
        <f aca="false">IF(COUNTIFS('Long Table'!$C:$C,$A15,'Long Table'!$A:$A,"FY 2017-18",'Long Table'!$S:$S,"&lt;&gt;")=0,"",SUMIFS('Long Table'!$S:$S,'Long Table'!$C:$C,$A15,'Long Table'!$A:$A,"FY 2017-18"))</f>
        <v>0.61</v>
      </c>
      <c r="Q15" s="13" t="n">
        <f aca="false">IF(COUNT(F15:K15)&lt;2,"",INDEX(F15:K15,MATCH(9.99E+307,F15:K15))-INDEX(F15:K15,MATCH(TRUE(),INDEX(ISNUMBER(F15:K15),0),0)))</f>
        <v>-0.081</v>
      </c>
      <c r="R15" s="5" t="n">
        <f aca="false">COUNTIFS('Long Table'!$C:$C,$A15,'Long Table'!$W:$W,"Met")</f>
        <v>0</v>
      </c>
    </row>
    <row r="16" customFormat="false" ht="15" hidden="false" customHeight="false" outlineLevel="0" collapsed="false">
      <c r="A16" s="5" t="s">
        <v>327</v>
      </c>
      <c r="B16" s="5" t="s">
        <v>328</v>
      </c>
      <c r="C16" s="5" t="s">
        <v>48</v>
      </c>
      <c r="D16" s="5" t="s">
        <v>49</v>
      </c>
      <c r="E16" s="5" t="s">
        <v>50</v>
      </c>
      <c r="F16" s="7" t="str">
        <f aca="false">IF(COUNTIFS('Long Table'!$C:$C,$A16,'Long Table'!$A:$A,"FY 2013-14",'Long Table'!$R:$R,"&lt;&gt;")=0,"",SUMIFS('Long Table'!$R:$R,'Long Table'!$C:$C,$A16,'Long Table'!$A:$A,"FY 2013-14"))</f>
        <v/>
      </c>
      <c r="G16" s="7" t="str">
        <f aca="false">IF(COUNTIFS('Long Table'!$C:$C,$A16,'Long Table'!$A:$A,"FY 2013-14",'Long Table'!$T:$T,"&lt;&gt;")=0,"",SUMIFS('Long Table'!$T:$T,'Long Table'!$C:$C,$A16,'Long Table'!$A:$A,"FY 2013-14"))</f>
        <v/>
      </c>
      <c r="H16" s="7" t="str">
        <f aca="false">IF(COUNTIFS('Long Table'!$C:$C,$A16,'Long Table'!$A:$A,"FY 2014-15",'Long Table'!$T:$T,"&lt;&gt;")=0,"",SUMIFS('Long Table'!$T:$T,'Long Table'!$C:$C,$A16,'Long Table'!$A:$A,"FY 2014-15"))</f>
        <v/>
      </c>
      <c r="I16" s="7" t="str">
        <f aca="false">IF(COUNTIFS('Long Table'!$C:$C,$A16,'Long Table'!$A:$A,"FY 2015-16",'Long Table'!$T:$T,"&lt;&gt;")=0,"",SUMIFS('Long Table'!$T:$T,'Long Table'!$C:$C,$A16,'Long Table'!$A:$A,"FY 2015-16"))</f>
        <v/>
      </c>
      <c r="J16" s="7" t="str">
        <f aca="false">IF(COUNTIFS('Long Table'!$C:$C,$A16,'Long Table'!$A:$A,"FY 2016-17",'Long Table'!$T:$T,"&lt;&gt;")=0,"",SUMIFS('Long Table'!$T:$T,'Long Table'!$C:$C,$A16,'Long Table'!$A:$A,"FY 2016-17"))</f>
        <v/>
      </c>
      <c r="K16" s="7" t="str">
        <f aca="false">IF(COUNTIFS('Long Table'!$C:$C,$A16,'Long Table'!$A:$A,"FY 2017-18",'Long Table'!$T:$T,"&lt;&gt;")=0,"",SUMIFS('Long Table'!$T:$T,'Long Table'!$C:$C,$A16,'Long Table'!$A:$A,"FY 2017-18"))</f>
        <v/>
      </c>
      <c r="L16" s="12" t="str">
        <f aca="false">IF(COUNTIFS('Long Table'!$C:$C,$A16,'Long Table'!$A:$A,"FY 2013-14",'Long Table'!$S:$S,"&lt;&gt;")=0,"",SUMIFS('Long Table'!$S:$S,'Long Table'!$C:$C,$A16,'Long Table'!$A:$A,"FY 2013-14"))</f>
        <v/>
      </c>
      <c r="M16" s="12" t="n">
        <f aca="false">IF(COUNTIFS('Long Table'!$C:$C,$A16,'Long Table'!$A:$A,"FY 2014-15",'Long Table'!$S:$S,"&lt;&gt;")=0,"",SUMIFS('Long Table'!$S:$S,'Long Table'!$C:$C,$A16,'Long Table'!$A:$A,"FY 2014-15"))</f>
        <v>0.25</v>
      </c>
      <c r="N16" s="12" t="str">
        <f aca="false">IF(COUNTIFS('Long Table'!$C:$C,$A16,'Long Table'!$A:$A,"FY 2015-16",'Long Table'!$S:$S,"&lt;&gt;")=0,"",SUMIFS('Long Table'!$S:$S,'Long Table'!$C:$C,$A16,'Long Table'!$A:$A,"FY 2015-16"))</f>
        <v/>
      </c>
      <c r="O16" s="12" t="str">
        <f aca="false">IF(COUNTIFS('Long Table'!$C:$C,$A16,'Long Table'!$A:$A,"FY 2016-17",'Long Table'!$S:$S,"&lt;&gt;")=0,"",SUMIFS('Long Table'!$S:$S,'Long Table'!$C:$C,$A16,'Long Table'!$A:$A,"FY 2016-17"))</f>
        <v/>
      </c>
      <c r="P16" s="12" t="str">
        <f aca="false">IF(COUNTIFS('Long Table'!$C:$C,$A16,'Long Table'!$A:$A,"FY 2017-18",'Long Table'!$S:$S,"&lt;&gt;")=0,"",SUMIFS('Long Table'!$S:$S,'Long Table'!$C:$C,$A16,'Long Table'!$A:$A,"FY 2017-18"))</f>
        <v/>
      </c>
      <c r="Q16" s="13" t="str">
        <f aca="false">IF(COUNT(F16:K16)&lt;2,"",INDEX(F16:K16,MATCH(9.99E+307,F16:K16))-INDEX(F16:K16,MATCH(TRUE(),INDEX(ISNUMBER(F16:K16),0),0)))</f>
        <v/>
      </c>
      <c r="R16" s="5" t="n">
        <f aca="false">COUNTIFS('Long Table'!$C:$C,$A16,'Long Table'!$W:$W,"Met")</f>
        <v>0</v>
      </c>
    </row>
    <row r="17" customFormat="false" ht="15" hidden="false" customHeight="false" outlineLevel="0" collapsed="false">
      <c r="A17" s="5" t="s">
        <v>335</v>
      </c>
      <c r="B17" s="5" t="s">
        <v>336</v>
      </c>
      <c r="C17" s="5" t="s">
        <v>48</v>
      </c>
      <c r="D17" s="5" t="s">
        <v>49</v>
      </c>
      <c r="E17" s="5" t="s">
        <v>50</v>
      </c>
      <c r="F17" s="7" t="str">
        <f aca="false">IF(COUNTIFS('Long Table'!$C:$C,$A17,'Long Table'!$A:$A,"FY 2013-14",'Long Table'!$R:$R,"&lt;&gt;")=0,"",SUMIFS('Long Table'!$R:$R,'Long Table'!$C:$C,$A17,'Long Table'!$A:$A,"FY 2013-14"))</f>
        <v/>
      </c>
      <c r="G17" s="7" t="str">
        <f aca="false">IF(COUNTIFS('Long Table'!$C:$C,$A17,'Long Table'!$A:$A,"FY 2013-14",'Long Table'!$T:$T,"&lt;&gt;")=0,"",SUMIFS('Long Table'!$T:$T,'Long Table'!$C:$C,$A17,'Long Table'!$A:$A,"FY 2013-14"))</f>
        <v/>
      </c>
      <c r="H17" s="7" t="n">
        <f aca="false">IF(COUNTIFS('Long Table'!$C:$C,$A17,'Long Table'!$A:$A,"FY 2014-15",'Long Table'!$T:$T,"&lt;&gt;")=0,"",SUMIFS('Long Table'!$T:$T,'Long Table'!$C:$C,$A17,'Long Table'!$A:$A,"FY 2014-15"))</f>
        <v>0.621</v>
      </c>
      <c r="I17" s="7" t="n">
        <f aca="false">IF(COUNTIFS('Long Table'!$C:$C,$A17,'Long Table'!$A:$A,"FY 2015-16",'Long Table'!$T:$T,"&lt;&gt;")=0,"",SUMIFS('Long Table'!$T:$T,'Long Table'!$C:$C,$A17,'Long Table'!$A:$A,"FY 2015-16"))</f>
        <v>0.543</v>
      </c>
      <c r="J17" s="7" t="n">
        <f aca="false">IF(COUNTIFS('Long Table'!$C:$C,$A17,'Long Table'!$A:$A,"FY 2016-17",'Long Table'!$T:$T,"&lt;&gt;")=0,"",SUMIFS('Long Table'!$T:$T,'Long Table'!$C:$C,$A17,'Long Table'!$A:$A,"FY 2016-17"))</f>
        <v>0.48</v>
      </c>
      <c r="K17" s="7" t="n">
        <f aca="false">IF(COUNTIFS('Long Table'!$C:$C,$A17,'Long Table'!$A:$A,"FY 2017-18",'Long Table'!$T:$T,"&lt;&gt;")=0,"",SUMIFS('Long Table'!$T:$T,'Long Table'!$C:$C,$A17,'Long Table'!$A:$A,"FY 2017-18"))</f>
        <v>0.434</v>
      </c>
      <c r="L17" s="12" t="str">
        <f aca="false">IF(COUNTIFS('Long Table'!$C:$C,$A17,'Long Table'!$A:$A,"FY 2013-14",'Long Table'!$S:$S,"&lt;&gt;")=0,"",SUMIFS('Long Table'!$S:$S,'Long Table'!$C:$C,$A17,'Long Table'!$A:$A,"FY 2013-14"))</f>
        <v/>
      </c>
      <c r="M17" s="12" t="n">
        <f aca="false">IF(COUNTIFS('Long Table'!$C:$C,$A17,'Long Table'!$A:$A,"FY 2014-15",'Long Table'!$S:$S,"&lt;&gt;")=0,"",SUMIFS('Long Table'!$S:$S,'Long Table'!$C:$C,$A17,'Long Table'!$A:$A,"FY 2014-15"))</f>
        <v>0.675</v>
      </c>
      <c r="N17" s="12" t="n">
        <f aca="false">IF(COUNTIFS('Long Table'!$C:$C,$A17,'Long Table'!$A:$A,"FY 2015-16",'Long Table'!$S:$S,"&lt;&gt;")=0,"",SUMIFS('Long Table'!$S:$S,'Long Table'!$C:$C,$A17,'Long Table'!$A:$A,"FY 2015-16"))</f>
        <v>0.675</v>
      </c>
      <c r="O17" s="12" t="n">
        <f aca="false">IF(COUNTIFS('Long Table'!$C:$C,$A17,'Long Table'!$A:$A,"FY 2016-17",'Long Table'!$S:$S,"&lt;&gt;")=0,"",SUMIFS('Long Table'!$S:$S,'Long Table'!$C:$C,$A17,'Long Table'!$A:$A,"FY 2016-17"))</f>
        <v>0.715</v>
      </c>
      <c r="P17" s="12" t="n">
        <f aca="false">IF(COUNTIFS('Long Table'!$C:$C,$A17,'Long Table'!$A:$A,"FY 2017-18",'Long Table'!$S:$S,"&lt;&gt;")=0,"",SUMIFS('Long Table'!$S:$S,'Long Table'!$C:$C,$A17,'Long Table'!$A:$A,"FY 2017-18"))</f>
        <v>0.795</v>
      </c>
      <c r="Q17" s="13" t="n">
        <f aca="false">IF(COUNT(F17:K17)&lt;2,"",INDEX(F17:K17,MATCH(9.99E+307,F17:K17))-INDEX(F17:K17,MATCH(TRUE(),INDEX(ISNUMBER(F17:K17),0),0)))</f>
        <v>-0.187</v>
      </c>
      <c r="R17" s="5" t="n">
        <f aca="false">COUNTIFS('Long Table'!$C:$C,$A17,'Long Table'!$W:$W,"Met")</f>
        <v>0</v>
      </c>
    </row>
    <row r="18" customFormat="false" ht="15" hidden="false" customHeight="false" outlineLevel="0" collapsed="false">
      <c r="A18" s="5" t="s">
        <v>342</v>
      </c>
      <c r="B18" s="5" t="s">
        <v>343</v>
      </c>
      <c r="C18" s="5" t="s">
        <v>48</v>
      </c>
      <c r="D18" s="5" t="s">
        <v>49</v>
      </c>
      <c r="E18" s="5" t="s">
        <v>50</v>
      </c>
      <c r="F18" s="7" t="str">
        <f aca="false">IF(COUNTIFS('Long Table'!$C:$C,$A18,'Long Table'!$A:$A,"FY 2013-14",'Long Table'!$R:$R,"&lt;&gt;")=0,"",SUMIFS('Long Table'!$R:$R,'Long Table'!$C:$C,$A18,'Long Table'!$A:$A,"FY 2013-14"))</f>
        <v/>
      </c>
      <c r="G18" s="7" t="str">
        <f aca="false">IF(COUNTIFS('Long Table'!$C:$C,$A18,'Long Table'!$A:$A,"FY 2013-14",'Long Table'!$T:$T,"&lt;&gt;")=0,"",SUMIFS('Long Table'!$T:$T,'Long Table'!$C:$C,$A18,'Long Table'!$A:$A,"FY 2013-14"))</f>
        <v/>
      </c>
      <c r="H18" s="7" t="n">
        <f aca="false">IF(COUNTIFS('Long Table'!$C:$C,$A18,'Long Table'!$A:$A,"FY 2014-15",'Long Table'!$T:$T,"&lt;&gt;")=0,"",SUMIFS('Long Table'!$T:$T,'Long Table'!$C:$C,$A18,'Long Table'!$A:$A,"FY 2014-15"))</f>
        <v>0.526</v>
      </c>
      <c r="I18" s="7" t="n">
        <f aca="false">IF(COUNTIFS('Long Table'!$C:$C,$A18,'Long Table'!$A:$A,"FY 2015-16",'Long Table'!$T:$T,"&lt;&gt;")=0,"",SUMIFS('Long Table'!$T:$T,'Long Table'!$C:$C,$A18,'Long Table'!$A:$A,"FY 2015-16"))</f>
        <v>0.623</v>
      </c>
      <c r="J18" s="7" t="n">
        <f aca="false">IF(COUNTIFS('Long Table'!$C:$C,$A18,'Long Table'!$A:$A,"FY 2016-17",'Long Table'!$T:$T,"&lt;&gt;")=0,"",SUMIFS('Long Table'!$T:$T,'Long Table'!$C:$C,$A18,'Long Table'!$A:$A,"FY 2016-17"))</f>
        <v>0.601</v>
      </c>
      <c r="K18" s="7" t="n">
        <f aca="false">IF(COUNTIFS('Long Table'!$C:$C,$A18,'Long Table'!$A:$A,"FY 2017-18",'Long Table'!$T:$T,"&lt;&gt;")=0,"",SUMIFS('Long Table'!$T:$T,'Long Table'!$C:$C,$A18,'Long Table'!$A:$A,"FY 2017-18"))</f>
        <v>0.75</v>
      </c>
      <c r="L18" s="12" t="str">
        <f aca="false">IF(COUNTIFS('Long Table'!$C:$C,$A18,'Long Table'!$A:$A,"FY 2013-14",'Long Table'!$S:$S,"&lt;&gt;")=0,"",SUMIFS('Long Table'!$S:$S,'Long Table'!$C:$C,$A18,'Long Table'!$A:$A,"FY 2013-14"))</f>
        <v/>
      </c>
      <c r="M18" s="12" t="n">
        <f aca="false">IF(COUNTIFS('Long Table'!$C:$C,$A18,'Long Table'!$A:$A,"FY 2014-15",'Long Table'!$S:$S,"&lt;&gt;")=0,"",SUMIFS('Long Table'!$S:$S,'Long Table'!$C:$C,$A18,'Long Table'!$A:$A,"FY 2014-15"))</f>
        <v>0.778</v>
      </c>
      <c r="N18" s="12" t="n">
        <f aca="false">IF(COUNTIFS('Long Table'!$C:$C,$A18,'Long Table'!$A:$A,"FY 2015-16",'Long Table'!$S:$S,"&lt;&gt;")=0,"",SUMIFS('Long Table'!$S:$S,'Long Table'!$C:$C,$A18,'Long Table'!$A:$A,"FY 2015-16"))</f>
        <v>0.778</v>
      </c>
      <c r="O18" s="12" t="n">
        <f aca="false">IF(COUNTIFS('Long Table'!$C:$C,$A18,'Long Table'!$A:$A,"FY 2016-17",'Long Table'!$S:$S,"&lt;&gt;")=0,"",SUMIFS('Long Table'!$S:$S,'Long Table'!$C:$C,$A18,'Long Table'!$A:$A,"FY 2016-17"))</f>
        <v>0.788</v>
      </c>
      <c r="P18" s="12" t="n">
        <f aca="false">IF(COUNTIFS('Long Table'!$C:$C,$A18,'Long Table'!$A:$A,"FY 2017-18",'Long Table'!$S:$S,"&lt;&gt;")=0,"",SUMIFS('Long Table'!$S:$S,'Long Table'!$C:$C,$A18,'Long Table'!$A:$A,"FY 2017-18"))</f>
        <v>0.808</v>
      </c>
      <c r="Q18" s="13" t="n">
        <f aca="false">IF(COUNT(F18:K18)&lt;2,"",INDEX(F18:K18,MATCH(9.99E+307,F18:K18))-INDEX(F18:K18,MATCH(TRUE(),INDEX(ISNUMBER(F18:K18),0),0)))</f>
        <v>0.224</v>
      </c>
      <c r="R18" s="5" t="n">
        <f aca="false">COUNTIFS('Long Table'!$C:$C,$A18,'Long Table'!$W:$W,"Met")</f>
        <v>0</v>
      </c>
    </row>
    <row r="19" customFormat="false" ht="15" hidden="false" customHeight="false" outlineLevel="0" collapsed="false">
      <c r="A19" s="5" t="s">
        <v>351</v>
      </c>
      <c r="B19" s="5" t="s">
        <v>352</v>
      </c>
      <c r="C19" s="5" t="s">
        <v>48</v>
      </c>
      <c r="D19" s="5" t="s">
        <v>49</v>
      </c>
      <c r="E19" s="5" t="s">
        <v>50</v>
      </c>
      <c r="F19" s="7" t="str">
        <f aca="false">IF(COUNTIFS('Long Table'!$C:$C,$A19,'Long Table'!$A:$A,"FY 2013-14",'Long Table'!$R:$R,"&lt;&gt;")=0,"",SUMIFS('Long Table'!$R:$R,'Long Table'!$C:$C,$A19,'Long Table'!$A:$A,"FY 2013-14"))</f>
        <v/>
      </c>
      <c r="G19" s="7" t="str">
        <f aca="false">IF(COUNTIFS('Long Table'!$C:$C,$A19,'Long Table'!$A:$A,"FY 2013-14",'Long Table'!$T:$T,"&lt;&gt;")=0,"",SUMIFS('Long Table'!$T:$T,'Long Table'!$C:$C,$A19,'Long Table'!$A:$A,"FY 2013-14"))</f>
        <v/>
      </c>
      <c r="H19" s="7" t="n">
        <f aca="false">IF(COUNTIFS('Long Table'!$C:$C,$A19,'Long Table'!$A:$A,"FY 2014-15",'Long Table'!$T:$T,"&lt;&gt;")=0,"",SUMIFS('Long Table'!$T:$T,'Long Table'!$C:$C,$A19,'Long Table'!$A:$A,"FY 2014-15"))</f>
        <v>0.357</v>
      </c>
      <c r="I19" s="7" t="n">
        <f aca="false">IF(COUNTIFS('Long Table'!$C:$C,$A19,'Long Table'!$A:$A,"FY 2015-16",'Long Table'!$T:$T,"&lt;&gt;")=0,"",SUMIFS('Long Table'!$T:$T,'Long Table'!$C:$C,$A19,'Long Table'!$A:$A,"FY 2015-16"))</f>
        <v>0.185</v>
      </c>
      <c r="J19" s="7" t="n">
        <f aca="false">IF(COUNTIFS('Long Table'!$C:$C,$A19,'Long Table'!$A:$A,"FY 2016-17",'Long Table'!$T:$T,"&lt;&gt;")=0,"",SUMIFS('Long Table'!$T:$T,'Long Table'!$C:$C,$A19,'Long Table'!$A:$A,"FY 2016-17"))</f>
        <v>0.204</v>
      </c>
      <c r="K19" s="7" t="n">
        <f aca="false">IF(COUNTIFS('Long Table'!$C:$C,$A19,'Long Table'!$A:$A,"FY 2017-18",'Long Table'!$T:$T,"&lt;&gt;")=0,"",SUMIFS('Long Table'!$T:$T,'Long Table'!$C:$C,$A19,'Long Table'!$A:$A,"FY 2017-18"))</f>
        <v>0.269</v>
      </c>
      <c r="L19" s="12" t="str">
        <f aca="false">IF(COUNTIFS('Long Table'!$C:$C,$A19,'Long Table'!$A:$A,"FY 2013-14",'Long Table'!$S:$S,"&lt;&gt;")=0,"",SUMIFS('Long Table'!$S:$S,'Long Table'!$C:$C,$A19,'Long Table'!$A:$A,"FY 2013-14"))</f>
        <v/>
      </c>
      <c r="M19" s="12" t="n">
        <f aca="false">IF(COUNTIFS('Long Table'!$C:$C,$A19,'Long Table'!$A:$A,"FY 2014-15",'Long Table'!$S:$S,"&lt;&gt;")=0,"",SUMIFS('Long Table'!$S:$S,'Long Table'!$C:$C,$A19,'Long Table'!$A:$A,"FY 2014-15"))</f>
        <v>0.377</v>
      </c>
      <c r="N19" s="12" t="n">
        <f aca="false">IF(COUNTIFS('Long Table'!$C:$C,$A19,'Long Table'!$A:$A,"FY 2015-16",'Long Table'!$S:$S,"&lt;&gt;")=0,"",SUMIFS('Long Table'!$S:$S,'Long Table'!$C:$C,$A19,'Long Table'!$A:$A,"FY 2015-16"))</f>
        <v>0.377</v>
      </c>
      <c r="O19" s="12" t="n">
        <f aca="false">IF(COUNTIFS('Long Table'!$C:$C,$A19,'Long Table'!$A:$A,"FY 2016-17",'Long Table'!$S:$S,"&lt;&gt;")=0,"",SUMIFS('Long Table'!$S:$S,'Long Table'!$C:$C,$A19,'Long Table'!$A:$A,"FY 2016-17"))</f>
        <v>0.397</v>
      </c>
      <c r="P19" s="12" t="n">
        <f aca="false">IF(COUNTIFS('Long Table'!$C:$C,$A19,'Long Table'!$A:$A,"FY 2017-18",'Long Table'!$S:$S,"&lt;&gt;")=0,"",SUMIFS('Long Table'!$S:$S,'Long Table'!$C:$C,$A19,'Long Table'!$A:$A,"FY 2017-18"))</f>
        <v>0.43</v>
      </c>
      <c r="Q19" s="13" t="n">
        <f aca="false">IF(COUNT(F19:K19)&lt;2,"",INDEX(F19:K19,MATCH(9.99E+307,F19:K19))-INDEX(F19:K19,MATCH(TRUE(),INDEX(ISNUMBER(F19:K19),0),0)))</f>
        <v>-0.088</v>
      </c>
      <c r="R19" s="5" t="n">
        <f aca="false">COUNTIFS('Long Table'!$C:$C,$A19,'Long Table'!$W:$W,"Met")</f>
        <v>0</v>
      </c>
    </row>
    <row r="20" customFormat="false" ht="15" hidden="false" customHeight="false" outlineLevel="0" collapsed="false">
      <c r="A20" s="5" t="s">
        <v>358</v>
      </c>
      <c r="B20" s="5" t="s">
        <v>359</v>
      </c>
      <c r="C20" s="5" t="s">
        <v>48</v>
      </c>
      <c r="D20" s="5" t="s">
        <v>49</v>
      </c>
      <c r="E20" s="5" t="s">
        <v>50</v>
      </c>
      <c r="F20" s="7" t="str">
        <f aca="false">IF(COUNTIFS('Long Table'!$C:$C,$A20,'Long Table'!$A:$A,"FY 2013-14",'Long Table'!$R:$R,"&lt;&gt;")=0,"",SUMIFS('Long Table'!$R:$R,'Long Table'!$C:$C,$A20,'Long Table'!$A:$A,"FY 2013-14"))</f>
        <v/>
      </c>
      <c r="G20" s="7" t="str">
        <f aca="false">IF(COUNTIFS('Long Table'!$C:$C,$A20,'Long Table'!$A:$A,"FY 2013-14",'Long Table'!$T:$T,"&lt;&gt;")=0,"",SUMIFS('Long Table'!$T:$T,'Long Table'!$C:$C,$A20,'Long Table'!$A:$A,"FY 2013-14"))</f>
        <v/>
      </c>
      <c r="H20" s="7" t="str">
        <f aca="false">IF(COUNTIFS('Long Table'!$C:$C,$A20,'Long Table'!$A:$A,"FY 2014-15",'Long Table'!$T:$T,"&lt;&gt;")=0,"",SUMIFS('Long Table'!$T:$T,'Long Table'!$C:$C,$A20,'Long Table'!$A:$A,"FY 2014-15"))</f>
        <v/>
      </c>
      <c r="I20" s="7" t="str">
        <f aca="false">IF(COUNTIFS('Long Table'!$C:$C,$A20,'Long Table'!$A:$A,"FY 2015-16",'Long Table'!$T:$T,"&lt;&gt;")=0,"",SUMIFS('Long Table'!$T:$T,'Long Table'!$C:$C,$A20,'Long Table'!$A:$A,"FY 2015-16"))</f>
        <v/>
      </c>
      <c r="J20" s="7" t="str">
        <f aca="false">IF(COUNTIFS('Long Table'!$C:$C,$A20,'Long Table'!$A:$A,"FY 2016-17",'Long Table'!$T:$T,"&lt;&gt;")=0,"",SUMIFS('Long Table'!$T:$T,'Long Table'!$C:$C,$A20,'Long Table'!$A:$A,"FY 2016-17"))</f>
        <v/>
      </c>
      <c r="K20" s="7" t="str">
        <f aca="false">IF(COUNTIFS('Long Table'!$C:$C,$A20,'Long Table'!$A:$A,"FY 2017-18",'Long Table'!$T:$T,"&lt;&gt;")=0,"",SUMIFS('Long Table'!$T:$T,'Long Table'!$C:$C,$A20,'Long Table'!$A:$A,"FY 2017-18"))</f>
        <v/>
      </c>
      <c r="L20" s="12" t="str">
        <f aca="false">IF(COUNTIFS('Long Table'!$C:$C,$A20,'Long Table'!$A:$A,"FY 2013-14",'Long Table'!$S:$S,"&lt;&gt;")=0,"",SUMIFS('Long Table'!$S:$S,'Long Table'!$C:$C,$A20,'Long Table'!$A:$A,"FY 2013-14"))</f>
        <v/>
      </c>
      <c r="M20" s="12" t="n">
        <f aca="false">IF(COUNTIFS('Long Table'!$C:$C,$A20,'Long Table'!$A:$A,"FY 2014-15",'Long Table'!$S:$S,"&lt;&gt;")=0,"",SUMIFS('Long Table'!$S:$S,'Long Table'!$C:$C,$A20,'Long Table'!$A:$A,"FY 2014-15"))</f>
        <v>0.2</v>
      </c>
      <c r="N20" s="12" t="str">
        <f aca="false">IF(COUNTIFS('Long Table'!$C:$C,$A20,'Long Table'!$A:$A,"FY 2015-16",'Long Table'!$S:$S,"&lt;&gt;")=0,"",SUMIFS('Long Table'!$S:$S,'Long Table'!$C:$C,$A20,'Long Table'!$A:$A,"FY 2015-16"))</f>
        <v/>
      </c>
      <c r="O20" s="12" t="str">
        <f aca="false">IF(COUNTIFS('Long Table'!$C:$C,$A20,'Long Table'!$A:$A,"FY 2016-17",'Long Table'!$S:$S,"&lt;&gt;")=0,"",SUMIFS('Long Table'!$S:$S,'Long Table'!$C:$C,$A20,'Long Table'!$A:$A,"FY 2016-17"))</f>
        <v/>
      </c>
      <c r="P20" s="12" t="str">
        <f aca="false">IF(COUNTIFS('Long Table'!$C:$C,$A20,'Long Table'!$A:$A,"FY 2017-18",'Long Table'!$S:$S,"&lt;&gt;")=0,"",SUMIFS('Long Table'!$S:$S,'Long Table'!$C:$C,$A20,'Long Table'!$A:$A,"FY 2017-18"))</f>
        <v/>
      </c>
      <c r="Q20" s="13" t="str">
        <f aca="false">IF(COUNT(F20:K20)&lt;2,"",INDEX(F20:K20,MATCH(9.99E+307,F20:K20))-INDEX(F20:K20,MATCH(TRUE(),INDEX(ISNUMBER(F20:K20),0),0)))</f>
        <v/>
      </c>
      <c r="R20" s="5" t="n">
        <f aca="false">COUNTIFS('Long Table'!$C:$C,$A20,'Long Table'!$W:$W,"Met")</f>
        <v>0</v>
      </c>
    </row>
    <row r="21" customFormat="false" ht="15" hidden="false" customHeight="false" outlineLevel="0" collapsed="false">
      <c r="A21" s="5" t="s">
        <v>366</v>
      </c>
      <c r="B21" s="5" t="s">
        <v>367</v>
      </c>
      <c r="C21" s="5" t="s">
        <v>48</v>
      </c>
      <c r="D21" s="5" t="s">
        <v>49</v>
      </c>
      <c r="E21" s="5" t="s">
        <v>50</v>
      </c>
      <c r="F21" s="7" t="str">
        <f aca="false">IF(COUNTIFS('Long Table'!$C:$C,$A21,'Long Table'!$A:$A,"FY 2013-14",'Long Table'!$R:$R,"&lt;&gt;")=0,"",SUMIFS('Long Table'!$R:$R,'Long Table'!$C:$C,$A21,'Long Table'!$A:$A,"FY 2013-14"))</f>
        <v/>
      </c>
      <c r="G21" s="7" t="str">
        <f aca="false">IF(COUNTIFS('Long Table'!$C:$C,$A21,'Long Table'!$A:$A,"FY 2013-14",'Long Table'!$T:$T,"&lt;&gt;")=0,"",SUMIFS('Long Table'!$T:$T,'Long Table'!$C:$C,$A21,'Long Table'!$A:$A,"FY 2013-14"))</f>
        <v/>
      </c>
      <c r="H21" s="7" t="n">
        <f aca="false">IF(COUNTIFS('Long Table'!$C:$C,$A21,'Long Table'!$A:$A,"FY 2014-15",'Long Table'!$T:$T,"&lt;&gt;")=0,"",SUMIFS('Long Table'!$T:$T,'Long Table'!$C:$C,$A21,'Long Table'!$A:$A,"FY 2014-15"))</f>
        <v>0.544</v>
      </c>
      <c r="I21" s="7" t="n">
        <f aca="false">IF(COUNTIFS('Long Table'!$C:$C,$A21,'Long Table'!$A:$A,"FY 2015-16",'Long Table'!$T:$T,"&lt;&gt;")=0,"",SUMIFS('Long Table'!$T:$T,'Long Table'!$C:$C,$A21,'Long Table'!$A:$A,"FY 2015-16"))</f>
        <v>0.463</v>
      </c>
      <c r="J21" s="7" t="n">
        <f aca="false">IF(COUNTIFS('Long Table'!$C:$C,$A21,'Long Table'!$A:$A,"FY 2016-17",'Long Table'!$T:$T,"&lt;&gt;")=0,"",SUMIFS('Long Table'!$T:$T,'Long Table'!$C:$C,$A21,'Long Table'!$A:$A,"FY 2016-17"))</f>
        <v>0.475</v>
      </c>
      <c r="K21" s="7" t="n">
        <f aca="false">IF(COUNTIFS('Long Table'!$C:$C,$A21,'Long Table'!$A:$A,"FY 2017-18",'Long Table'!$T:$T,"&lt;&gt;")=0,"",SUMIFS('Long Table'!$T:$T,'Long Table'!$C:$C,$A21,'Long Table'!$A:$A,"FY 2017-18"))</f>
        <v>0.458</v>
      </c>
      <c r="L21" s="12" t="str">
        <f aca="false">IF(COUNTIFS('Long Table'!$C:$C,$A21,'Long Table'!$A:$A,"FY 2013-14",'Long Table'!$S:$S,"&lt;&gt;")=0,"",SUMIFS('Long Table'!$S:$S,'Long Table'!$C:$C,$A21,'Long Table'!$A:$A,"FY 2013-14"))</f>
        <v/>
      </c>
      <c r="M21" s="12" t="n">
        <f aca="false">IF(COUNTIFS('Long Table'!$C:$C,$A21,'Long Table'!$A:$A,"FY 2014-15",'Long Table'!$S:$S,"&lt;&gt;")=0,"",SUMIFS('Long Table'!$S:$S,'Long Table'!$C:$C,$A21,'Long Table'!$A:$A,"FY 2014-15"))</f>
        <v>0.564</v>
      </c>
      <c r="N21" s="12" t="n">
        <f aca="false">IF(COUNTIFS('Long Table'!$C:$C,$A21,'Long Table'!$A:$A,"FY 2015-16",'Long Table'!$S:$S,"&lt;&gt;")=0,"",SUMIFS('Long Table'!$S:$S,'Long Table'!$C:$C,$A21,'Long Table'!$A:$A,"FY 2015-16"))</f>
        <v>0.564</v>
      </c>
      <c r="O21" s="12" t="n">
        <f aca="false">IF(COUNTIFS('Long Table'!$C:$C,$A21,'Long Table'!$A:$A,"FY 2016-17",'Long Table'!$S:$S,"&lt;&gt;")=0,"",SUMIFS('Long Table'!$S:$S,'Long Table'!$C:$C,$A21,'Long Table'!$A:$A,"FY 2016-17"))</f>
        <v>0.584</v>
      </c>
      <c r="P21" s="12" t="n">
        <f aca="false">IF(COUNTIFS('Long Table'!$C:$C,$A21,'Long Table'!$A:$A,"FY 2017-18",'Long Table'!$S:$S,"&lt;&gt;")=0,"",SUMIFS('Long Table'!$S:$S,'Long Table'!$C:$C,$A21,'Long Table'!$A:$A,"FY 2017-18"))</f>
        <v>0.624</v>
      </c>
      <c r="Q21" s="13" t="n">
        <f aca="false">IF(COUNT(F21:K21)&lt;2,"",INDEX(F21:K21,MATCH(9.99E+307,F21:K21))-INDEX(F21:K21,MATCH(TRUE(),INDEX(ISNUMBER(F21:K21),0),0)))</f>
        <v>-0.086</v>
      </c>
      <c r="R21" s="5" t="n">
        <f aca="false">COUNTIFS('Long Table'!$C:$C,$A21,'Long Table'!$W:$W,"Met")</f>
        <v>0</v>
      </c>
    </row>
    <row r="22" customFormat="false" ht="15" hidden="false" customHeight="false" outlineLevel="0" collapsed="false">
      <c r="A22" s="5" t="s">
        <v>155</v>
      </c>
      <c r="B22" s="5" t="s">
        <v>156</v>
      </c>
      <c r="C22" s="5" t="s">
        <v>157</v>
      </c>
      <c r="D22" s="5" t="s">
        <v>49</v>
      </c>
      <c r="E22" s="5" t="s">
        <v>50</v>
      </c>
      <c r="F22" s="7" t="n">
        <f aca="false">IF(COUNTIFS('Long Table'!$C:$C,$A22,'Long Table'!$A:$A,"FY 2013-14",'Long Table'!$R:$R,"&lt;&gt;")=0,"",SUMIFS('Long Table'!$R:$R,'Long Table'!$C:$C,$A22,'Long Table'!$A:$A,"FY 2013-14"))</f>
        <v>0.92</v>
      </c>
      <c r="G22" s="7" t="n">
        <f aca="false">IF(COUNTIFS('Long Table'!$C:$C,$A22,'Long Table'!$A:$A,"FY 2013-14",'Long Table'!$T:$T,"&lt;&gt;")=0,"",SUMIFS('Long Table'!$T:$T,'Long Table'!$C:$C,$A22,'Long Table'!$A:$A,"FY 2013-14"))</f>
        <v>0.892</v>
      </c>
      <c r="H22" s="7" t="n">
        <f aca="false">IF(COUNTIFS('Long Table'!$C:$C,$A22,'Long Table'!$A:$A,"FY 2014-15",'Long Table'!$T:$T,"&lt;&gt;")=0,"",SUMIFS('Long Table'!$T:$T,'Long Table'!$C:$C,$A22,'Long Table'!$A:$A,"FY 2014-15"))</f>
        <v>0.8239</v>
      </c>
      <c r="I22" s="7" t="n">
        <f aca="false">IF(COUNTIFS('Long Table'!$C:$C,$A22,'Long Table'!$A:$A,"FY 2015-16",'Long Table'!$T:$T,"&lt;&gt;")=0,"",SUMIFS('Long Table'!$T:$T,'Long Table'!$C:$C,$A22,'Long Table'!$A:$A,"FY 2015-16"))</f>
        <v>0.8416</v>
      </c>
      <c r="J22" s="7" t="n">
        <f aca="false">IF(COUNTIFS('Long Table'!$C:$C,$A22,'Long Table'!$A:$A,"FY 2016-17",'Long Table'!$T:$T,"&lt;&gt;")=0,"",SUMIFS('Long Table'!$T:$T,'Long Table'!$C:$C,$A22,'Long Table'!$A:$A,"FY 2016-17"))</f>
        <v>0.8623</v>
      </c>
      <c r="K22" s="7" t="n">
        <f aca="false">IF(COUNTIFS('Long Table'!$C:$C,$A22,'Long Table'!$A:$A,"FY 2017-18",'Long Table'!$T:$T,"&lt;&gt;")=0,"",SUMIFS('Long Table'!$T:$T,'Long Table'!$C:$C,$A22,'Long Table'!$A:$A,"FY 2017-18"))</f>
        <v>0.82</v>
      </c>
      <c r="L22" s="12" t="n">
        <f aca="false">IF(COUNTIFS('Long Table'!$C:$C,$A22,'Long Table'!$A:$A,"FY 2013-14",'Long Table'!$S:$S,"&lt;&gt;")=0,"",SUMIFS('Long Table'!$S:$S,'Long Table'!$C:$C,$A22,'Long Table'!$A:$A,"FY 2013-14"))</f>
        <v>1</v>
      </c>
      <c r="M22" s="12" t="n">
        <f aca="false">IF(COUNTIFS('Long Table'!$C:$C,$A22,'Long Table'!$A:$A,"FY 2014-15",'Long Table'!$S:$S,"&lt;&gt;")=0,"",SUMIFS('Long Table'!$S:$S,'Long Table'!$C:$C,$A22,'Long Table'!$A:$A,"FY 2014-15"))</f>
        <v>1</v>
      </c>
      <c r="N22" s="12" t="n">
        <f aca="false">IF(COUNTIFS('Long Table'!$C:$C,$A22,'Long Table'!$A:$A,"FY 2015-16",'Long Table'!$S:$S,"&lt;&gt;")=0,"",SUMIFS('Long Table'!$S:$S,'Long Table'!$C:$C,$A22,'Long Table'!$A:$A,"FY 2015-16"))</f>
        <v>1</v>
      </c>
      <c r="O22" s="12" t="n">
        <f aca="false">IF(COUNTIFS('Long Table'!$C:$C,$A22,'Long Table'!$A:$A,"FY 2016-17",'Long Table'!$S:$S,"&lt;&gt;")=0,"",SUMIFS('Long Table'!$S:$S,'Long Table'!$C:$C,$A22,'Long Table'!$A:$A,"FY 2016-17"))</f>
        <v>1</v>
      </c>
      <c r="P22" s="12" t="n">
        <f aca="false">IF(COUNTIFS('Long Table'!$C:$C,$A22,'Long Table'!$A:$A,"FY 2017-18",'Long Table'!$S:$S,"&lt;&gt;")=0,"",SUMIFS('Long Table'!$S:$S,'Long Table'!$C:$C,$A22,'Long Table'!$A:$A,"FY 2017-18"))</f>
        <v>1</v>
      </c>
      <c r="Q22" s="13" t="n">
        <f aca="false">IF(COUNT(F22:K22)&lt;2,"",INDEX(F22:K22,MATCH(9.99E+307,F22:K22))-INDEX(F22:K22,MATCH(TRUE(),INDEX(ISNUMBER(F22:K22),0),0)))</f>
        <v>-0.1</v>
      </c>
      <c r="R22" s="5" t="n">
        <f aca="false">COUNTIFS('Long Table'!$C:$C,$A22,'Long Table'!$W:$W,"Met")</f>
        <v>0</v>
      </c>
    </row>
    <row r="23" customFormat="false" ht="15" hidden="false" customHeight="false" outlineLevel="0" collapsed="false">
      <c r="A23" s="5" t="s">
        <v>162</v>
      </c>
      <c r="B23" s="5" t="s">
        <v>163</v>
      </c>
      <c r="C23" s="5" t="s">
        <v>157</v>
      </c>
      <c r="D23" s="5" t="s">
        <v>49</v>
      </c>
      <c r="E23" s="5" t="s">
        <v>50</v>
      </c>
      <c r="F23" s="7" t="n">
        <f aca="false">IF(COUNTIFS('Long Table'!$C:$C,$A23,'Long Table'!$A:$A,"FY 2013-14",'Long Table'!$R:$R,"&lt;&gt;")=0,"",SUMIFS('Long Table'!$R:$R,'Long Table'!$C:$C,$A23,'Long Table'!$A:$A,"FY 2013-14"))</f>
        <v>0.85</v>
      </c>
      <c r="G23" s="7" t="n">
        <f aca="false">IF(COUNTIFS('Long Table'!$C:$C,$A23,'Long Table'!$A:$A,"FY 2013-14",'Long Table'!$T:$T,"&lt;&gt;")=0,"",SUMIFS('Long Table'!$T:$T,'Long Table'!$C:$C,$A23,'Long Table'!$A:$A,"FY 2013-14"))</f>
        <v>0.78</v>
      </c>
      <c r="H23" s="7" t="n">
        <f aca="false">IF(COUNTIFS('Long Table'!$C:$C,$A23,'Long Table'!$A:$A,"FY 2014-15",'Long Table'!$T:$T,"&lt;&gt;")=0,"",SUMIFS('Long Table'!$T:$T,'Long Table'!$C:$C,$A23,'Long Table'!$A:$A,"FY 2014-15"))</f>
        <v>0.6651</v>
      </c>
      <c r="I23" s="7" t="n">
        <f aca="false">IF(COUNTIFS('Long Table'!$C:$C,$A23,'Long Table'!$A:$A,"FY 2015-16",'Long Table'!$T:$T,"&lt;&gt;")=0,"",SUMIFS('Long Table'!$T:$T,'Long Table'!$C:$C,$A23,'Long Table'!$A:$A,"FY 2015-16"))</f>
        <v>0.7073</v>
      </c>
      <c r="J23" s="7" t="n">
        <f aca="false">IF(COUNTIFS('Long Table'!$C:$C,$A23,'Long Table'!$A:$A,"FY 2016-17",'Long Table'!$T:$T,"&lt;&gt;")=0,"",SUMIFS('Long Table'!$T:$T,'Long Table'!$C:$C,$A23,'Long Table'!$A:$A,"FY 2016-17"))</f>
        <v>0.7548</v>
      </c>
      <c r="K23" s="7" t="n">
        <f aca="false">IF(COUNTIFS('Long Table'!$C:$C,$A23,'Long Table'!$A:$A,"FY 2017-18",'Long Table'!$T:$T,"&lt;&gt;")=0,"",SUMIFS('Long Table'!$T:$T,'Long Table'!$C:$C,$A23,'Long Table'!$A:$A,"FY 2017-18"))</f>
        <v>0.78</v>
      </c>
      <c r="L23" s="12" t="n">
        <f aca="false">IF(COUNTIFS('Long Table'!$C:$C,$A23,'Long Table'!$A:$A,"FY 2013-14",'Long Table'!$S:$S,"&lt;&gt;")=0,"",SUMIFS('Long Table'!$S:$S,'Long Table'!$C:$C,$A23,'Long Table'!$A:$A,"FY 2013-14"))</f>
        <v>1</v>
      </c>
      <c r="M23" s="12" t="n">
        <f aca="false">IF(COUNTIFS('Long Table'!$C:$C,$A23,'Long Table'!$A:$A,"FY 2014-15",'Long Table'!$S:$S,"&lt;&gt;")=0,"",SUMIFS('Long Table'!$S:$S,'Long Table'!$C:$C,$A23,'Long Table'!$A:$A,"FY 2014-15"))</f>
        <v>1</v>
      </c>
      <c r="N23" s="12" t="n">
        <f aca="false">IF(COUNTIFS('Long Table'!$C:$C,$A23,'Long Table'!$A:$A,"FY 2015-16",'Long Table'!$S:$S,"&lt;&gt;")=0,"",SUMIFS('Long Table'!$S:$S,'Long Table'!$C:$C,$A23,'Long Table'!$A:$A,"FY 2015-16"))</f>
        <v>1</v>
      </c>
      <c r="O23" s="12" t="n">
        <f aca="false">IF(COUNTIFS('Long Table'!$C:$C,$A23,'Long Table'!$A:$A,"FY 2016-17",'Long Table'!$S:$S,"&lt;&gt;")=0,"",SUMIFS('Long Table'!$S:$S,'Long Table'!$C:$C,$A23,'Long Table'!$A:$A,"FY 2016-17"))</f>
        <v>1</v>
      </c>
      <c r="P23" s="12" t="n">
        <f aca="false">IF(COUNTIFS('Long Table'!$C:$C,$A23,'Long Table'!$A:$A,"FY 2017-18",'Long Table'!$S:$S,"&lt;&gt;")=0,"",SUMIFS('Long Table'!$S:$S,'Long Table'!$C:$C,$A23,'Long Table'!$A:$A,"FY 2017-18"))</f>
        <v>1</v>
      </c>
      <c r="Q23" s="13" t="n">
        <f aca="false">IF(COUNT(F23:K23)&lt;2,"",INDEX(F23:K23,MATCH(9.99E+307,F23:K23))-INDEX(F23:K23,MATCH(TRUE(),INDEX(ISNUMBER(F23:K23),0),0)))</f>
        <v>-0.07</v>
      </c>
      <c r="R23" s="5" t="n">
        <f aca="false">COUNTIFS('Long Table'!$C:$C,$A23,'Long Table'!$W:$W,"Met")</f>
        <v>0</v>
      </c>
    </row>
    <row r="24" customFormat="false" ht="15" hidden="false" customHeight="false" outlineLevel="0" collapsed="false">
      <c r="A24" s="5" t="s">
        <v>168</v>
      </c>
      <c r="B24" s="5" t="s">
        <v>169</v>
      </c>
      <c r="C24" s="5" t="s">
        <v>157</v>
      </c>
      <c r="D24" s="5" t="s">
        <v>49</v>
      </c>
      <c r="E24" s="5" t="s">
        <v>50</v>
      </c>
      <c r="F24" s="7" t="n">
        <f aca="false">IF(COUNTIFS('Long Table'!$C:$C,$A24,'Long Table'!$A:$A,"FY 2013-14",'Long Table'!$R:$R,"&lt;&gt;")=0,"",SUMIFS('Long Table'!$R:$R,'Long Table'!$C:$C,$A24,'Long Table'!$A:$A,"FY 2013-14"))</f>
        <v>0.9505</v>
      </c>
      <c r="G24" s="7" t="n">
        <f aca="false">IF(COUNTIFS('Long Table'!$C:$C,$A24,'Long Table'!$A:$A,"FY 2013-14",'Long Table'!$T:$T,"&lt;&gt;")=0,"",SUMIFS('Long Table'!$T:$T,'Long Table'!$C:$C,$A24,'Long Table'!$A:$A,"FY 2013-14"))</f>
        <v>0.8714</v>
      </c>
      <c r="H24" s="7" t="n">
        <f aca="false">IF(COUNTIFS('Long Table'!$C:$C,$A24,'Long Table'!$A:$A,"FY 2014-15",'Long Table'!$T:$T,"&lt;&gt;")=0,"",SUMIFS('Long Table'!$T:$T,'Long Table'!$C:$C,$A24,'Long Table'!$A:$A,"FY 2014-15"))</f>
        <v>0.8354</v>
      </c>
      <c r="I24" s="7" t="n">
        <f aca="false">IF(COUNTIFS('Long Table'!$C:$C,$A24,'Long Table'!$A:$A,"FY 2015-16",'Long Table'!$T:$T,"&lt;&gt;")=0,"",SUMIFS('Long Table'!$T:$T,'Long Table'!$C:$C,$A24,'Long Table'!$A:$A,"FY 2015-16"))</f>
        <v>0.8147</v>
      </c>
      <c r="J24" s="7" t="n">
        <f aca="false">IF(COUNTIFS('Long Table'!$C:$C,$A24,'Long Table'!$A:$A,"FY 2016-17",'Long Table'!$T:$T,"&lt;&gt;")=0,"",SUMIFS('Long Table'!$T:$T,'Long Table'!$C:$C,$A24,'Long Table'!$A:$A,"FY 2016-17"))</f>
        <v>0.9713</v>
      </c>
      <c r="K24" s="7" t="n">
        <f aca="false">IF(COUNTIFS('Long Table'!$C:$C,$A24,'Long Table'!$A:$A,"FY 2017-18",'Long Table'!$T:$T,"&lt;&gt;")=0,"",SUMIFS('Long Table'!$T:$T,'Long Table'!$C:$C,$A24,'Long Table'!$A:$A,"FY 2017-18"))</f>
        <v>0.97</v>
      </c>
      <c r="L24" s="12" t="n">
        <f aca="false">IF(COUNTIFS('Long Table'!$C:$C,$A24,'Long Table'!$A:$A,"FY 2013-14",'Long Table'!$S:$S,"&lt;&gt;")=0,"",SUMIFS('Long Table'!$S:$S,'Long Table'!$C:$C,$A24,'Long Table'!$A:$A,"FY 2013-14"))</f>
        <v>0.95</v>
      </c>
      <c r="M24" s="12" t="n">
        <f aca="false">IF(COUNTIFS('Long Table'!$C:$C,$A24,'Long Table'!$A:$A,"FY 2014-15",'Long Table'!$S:$S,"&lt;&gt;")=0,"",SUMIFS('Long Table'!$S:$S,'Long Table'!$C:$C,$A24,'Long Table'!$A:$A,"FY 2014-15"))</f>
        <v>0.95</v>
      </c>
      <c r="N24" s="12" t="n">
        <f aca="false">IF(COUNTIFS('Long Table'!$C:$C,$A24,'Long Table'!$A:$A,"FY 2015-16",'Long Table'!$S:$S,"&lt;&gt;")=0,"",SUMIFS('Long Table'!$S:$S,'Long Table'!$C:$C,$A24,'Long Table'!$A:$A,"FY 2015-16"))</f>
        <v>0.95</v>
      </c>
      <c r="O24" s="12" t="n">
        <f aca="false">IF(COUNTIFS('Long Table'!$C:$C,$A24,'Long Table'!$A:$A,"FY 2016-17",'Long Table'!$S:$S,"&lt;&gt;")=0,"",SUMIFS('Long Table'!$S:$S,'Long Table'!$C:$C,$A24,'Long Table'!$A:$A,"FY 2016-17"))</f>
        <v>0.95</v>
      </c>
      <c r="P24" s="12" t="n">
        <f aca="false">IF(COUNTIFS('Long Table'!$C:$C,$A24,'Long Table'!$A:$A,"FY 2017-18",'Long Table'!$S:$S,"&lt;&gt;")=0,"",SUMIFS('Long Table'!$S:$S,'Long Table'!$C:$C,$A24,'Long Table'!$A:$A,"FY 2017-18"))</f>
        <v>0.95</v>
      </c>
      <c r="Q24" s="13" t="n">
        <f aca="false">IF(COUNT(F24:K24)&lt;2,"",INDEX(F24:K24,MATCH(9.99E+307,F24:K24))-INDEX(F24:K24,MATCH(TRUE(),INDEX(ISNUMBER(F24:K24),0),0)))</f>
        <v>0.0195</v>
      </c>
      <c r="R24" s="5" t="n">
        <f aca="false">COUNTIFS('Long Table'!$C:$C,$A24,'Long Table'!$W:$W,"Met")</f>
        <v>2</v>
      </c>
    </row>
    <row r="25" customFormat="false" ht="15" hidden="false" customHeight="false" outlineLevel="0" collapsed="false">
      <c r="A25" s="5" t="s">
        <v>175</v>
      </c>
      <c r="B25" s="5" t="s">
        <v>176</v>
      </c>
      <c r="C25" s="5" t="s">
        <v>177</v>
      </c>
      <c r="D25" s="5" t="s">
        <v>178</v>
      </c>
      <c r="E25" s="5" t="s">
        <v>179</v>
      </c>
      <c r="F25" s="8" t="n">
        <f aca="false">IF(COUNTIFS('Long Table'!$C:$C,$A25,'Long Table'!$A:$A,"FY 2013-14",'Long Table'!$R:$R,"&lt;&gt;")=0,"",SUMIFS('Long Table'!$R:$R,'Long Table'!$C:$C,$A25,'Long Table'!$A:$A,"FY 2013-14"))</f>
        <v>26.3</v>
      </c>
      <c r="G25" s="8" t="n">
        <f aca="false">IF(COUNTIFS('Long Table'!$C:$C,$A25,'Long Table'!$A:$A,"FY 2013-14",'Long Table'!$T:$T,"&lt;&gt;")=0,"",SUMIFS('Long Table'!$T:$T,'Long Table'!$C:$C,$A25,'Long Table'!$A:$A,"FY 2013-14"))</f>
        <v>19.75</v>
      </c>
      <c r="H25" s="8" t="n">
        <f aca="false">IF(COUNTIFS('Long Table'!$C:$C,$A25,'Long Table'!$A:$A,"FY 2014-15",'Long Table'!$T:$T,"&lt;&gt;")=0,"",SUMIFS('Long Table'!$T:$T,'Long Table'!$C:$C,$A25,'Long Table'!$A:$A,"FY 2014-15"))</f>
        <v>19.42</v>
      </c>
      <c r="I25" s="8" t="n">
        <f aca="false">IF(COUNTIFS('Long Table'!$C:$C,$A25,'Long Table'!$A:$A,"FY 2015-16",'Long Table'!$T:$T,"&lt;&gt;")=0,"",SUMIFS('Long Table'!$T:$T,'Long Table'!$C:$C,$A25,'Long Table'!$A:$A,"FY 2015-16"))</f>
        <v>21.25</v>
      </c>
      <c r="J25" s="8" t="n">
        <f aca="false">IF(COUNTIFS('Long Table'!$C:$C,$A25,'Long Table'!$A:$A,"FY 2016-17",'Long Table'!$T:$T,"&lt;&gt;")=0,"",SUMIFS('Long Table'!$T:$T,'Long Table'!$C:$C,$A25,'Long Table'!$A:$A,"FY 2016-17"))</f>
        <v>20.75</v>
      </c>
      <c r="K25" s="8" t="n">
        <f aca="false">IF(COUNTIFS('Long Table'!$C:$C,$A25,'Long Table'!$A:$A,"FY 2017-18",'Long Table'!$T:$T,"&lt;&gt;")=0,"",SUMIFS('Long Table'!$T:$T,'Long Table'!$C:$C,$A25,'Long Table'!$A:$A,"FY 2017-18"))</f>
        <v>21</v>
      </c>
      <c r="L25" s="14" t="n">
        <f aca="false">IF(COUNTIFS('Long Table'!$C:$C,$A25,'Long Table'!$A:$A,"FY 2013-14",'Long Table'!$S:$S,"&lt;&gt;")=0,"",SUMIFS('Long Table'!$S:$S,'Long Table'!$C:$C,$A25,'Long Table'!$A:$A,"FY 2013-14"))</f>
        <v>15</v>
      </c>
      <c r="M25" s="14" t="n">
        <f aca="false">IF(COUNTIFS('Long Table'!$C:$C,$A25,'Long Table'!$A:$A,"FY 2014-15",'Long Table'!$S:$S,"&lt;&gt;")=0,"",SUMIFS('Long Table'!$S:$S,'Long Table'!$C:$C,$A25,'Long Table'!$A:$A,"FY 2014-15"))</f>
        <v>19</v>
      </c>
      <c r="N25" s="14" t="n">
        <f aca="false">IF(COUNTIFS('Long Table'!$C:$C,$A25,'Long Table'!$A:$A,"FY 2015-16",'Long Table'!$S:$S,"&lt;&gt;")=0,"",SUMIFS('Long Table'!$S:$S,'Long Table'!$C:$C,$A25,'Long Table'!$A:$A,"FY 2015-16"))</f>
        <v>19</v>
      </c>
      <c r="O25" s="14" t="n">
        <f aca="false">IF(COUNTIFS('Long Table'!$C:$C,$A25,'Long Table'!$A:$A,"FY 2016-17",'Long Table'!$S:$S,"&lt;&gt;")=0,"",SUMIFS('Long Table'!$S:$S,'Long Table'!$C:$C,$A25,'Long Table'!$A:$A,"FY 2016-17"))</f>
        <v>19</v>
      </c>
      <c r="P25" s="14" t="n">
        <f aca="false">IF(COUNTIFS('Long Table'!$C:$C,$A25,'Long Table'!$A:$A,"FY 2017-18",'Long Table'!$S:$S,"&lt;&gt;")=0,"",SUMIFS('Long Table'!$S:$S,'Long Table'!$C:$C,$A25,'Long Table'!$A:$A,"FY 2017-18"))</f>
        <v>19</v>
      </c>
      <c r="Q25" s="15" t="n">
        <f aca="false">IF(COUNT(F25:K25)&lt;2,"",INDEX(F25:K25,MATCH(9.99E+307,F25:K25))-INDEX(F25:K25,MATCH(TRUE(),INDEX(ISNUMBER(F25:K25),0),0)))</f>
        <v>-5.3</v>
      </c>
      <c r="R25" s="5" t="n">
        <f aca="false">COUNTIFS('Long Table'!$C:$C,$A25,'Long Table'!$W:$W,"Met")</f>
        <v>0</v>
      </c>
    </row>
    <row r="26" customFormat="false" ht="15" hidden="false" customHeight="false" outlineLevel="0" collapsed="false">
      <c r="A26" s="5" t="s">
        <v>188</v>
      </c>
      <c r="B26" s="5" t="s">
        <v>189</v>
      </c>
      <c r="C26" s="5" t="s">
        <v>177</v>
      </c>
      <c r="D26" s="5" t="s">
        <v>190</v>
      </c>
      <c r="E26" s="5" t="s">
        <v>50</v>
      </c>
      <c r="F26" s="9" t="str">
        <f aca="false">IF(COUNTIFS('Long Table'!$C:$C,$A26,'Long Table'!$A:$A,"FY 2013-14",'Long Table'!$R:$R,"&lt;&gt;")=0,"",SUMIFS('Long Table'!$R:$R,'Long Table'!$C:$C,$A26,'Long Table'!$A:$A,"FY 2013-14"))</f>
        <v/>
      </c>
      <c r="G26" s="9" t="str">
        <f aca="false">IF(COUNTIFS('Long Table'!$C:$C,$A26,'Long Table'!$A:$A,"FY 2013-14",'Long Table'!$T:$T,"&lt;&gt;")=0,"",SUMIFS('Long Table'!$T:$T,'Long Table'!$C:$C,$A26,'Long Table'!$A:$A,"FY 2013-14"))</f>
        <v/>
      </c>
      <c r="H26" s="9" t="str">
        <f aca="false">IF(COUNTIFS('Long Table'!$C:$C,$A26,'Long Table'!$A:$A,"FY 2014-15",'Long Table'!$T:$T,"&lt;&gt;")=0,"",SUMIFS('Long Table'!$T:$T,'Long Table'!$C:$C,$A26,'Long Table'!$A:$A,"FY 2014-15"))</f>
        <v/>
      </c>
      <c r="I26" s="9" t="str">
        <f aca="false">IF(COUNTIFS('Long Table'!$C:$C,$A26,'Long Table'!$A:$A,"FY 2015-16",'Long Table'!$T:$T,"&lt;&gt;")=0,"",SUMIFS('Long Table'!$T:$T,'Long Table'!$C:$C,$A26,'Long Table'!$A:$A,"FY 2015-16"))</f>
        <v/>
      </c>
      <c r="J26" s="9" t="str">
        <f aca="false">IF(COUNTIFS('Long Table'!$C:$C,$A26,'Long Table'!$A:$A,"FY 2016-17",'Long Table'!$T:$T,"&lt;&gt;")=0,"",SUMIFS('Long Table'!$T:$T,'Long Table'!$C:$C,$A26,'Long Table'!$A:$A,"FY 2016-17"))</f>
        <v/>
      </c>
      <c r="K26" s="9" t="str">
        <f aca="false">IF(COUNTIFS('Long Table'!$C:$C,$A26,'Long Table'!$A:$A,"FY 2017-18",'Long Table'!$T:$T,"&lt;&gt;")=0,"",SUMIFS('Long Table'!$T:$T,'Long Table'!$C:$C,$A26,'Long Table'!$A:$A,"FY 2017-18"))</f>
        <v/>
      </c>
      <c r="L26" s="16" t="n">
        <f aca="false">IF(COUNTIFS('Long Table'!$C:$C,$A26,'Long Table'!$A:$A,"FY 2013-14",'Long Table'!$S:$S,"&lt;&gt;")=0,"",SUMIFS('Long Table'!$S:$S,'Long Table'!$C:$C,$A26,'Long Table'!$A:$A,"FY 2013-14"))</f>
        <v>350</v>
      </c>
      <c r="M26" s="16" t="str">
        <f aca="false">IF(COUNTIFS('Long Table'!$C:$C,$A26,'Long Table'!$A:$A,"FY 2014-15",'Long Table'!$S:$S,"&lt;&gt;")=0,"",SUMIFS('Long Table'!$S:$S,'Long Table'!$C:$C,$A26,'Long Table'!$A:$A,"FY 2014-15"))</f>
        <v/>
      </c>
      <c r="N26" s="16" t="str">
        <f aca="false">IF(COUNTIFS('Long Table'!$C:$C,$A26,'Long Table'!$A:$A,"FY 2015-16",'Long Table'!$S:$S,"&lt;&gt;")=0,"",SUMIFS('Long Table'!$S:$S,'Long Table'!$C:$C,$A26,'Long Table'!$A:$A,"FY 2015-16"))</f>
        <v/>
      </c>
      <c r="O26" s="16" t="str">
        <f aca="false">IF(COUNTIFS('Long Table'!$C:$C,$A26,'Long Table'!$A:$A,"FY 2016-17",'Long Table'!$S:$S,"&lt;&gt;")=0,"",SUMIFS('Long Table'!$S:$S,'Long Table'!$C:$C,$A26,'Long Table'!$A:$A,"FY 2016-17"))</f>
        <v/>
      </c>
      <c r="P26" s="16" t="str">
        <f aca="false">IF(COUNTIFS('Long Table'!$C:$C,$A26,'Long Table'!$A:$A,"FY 2017-18",'Long Table'!$S:$S,"&lt;&gt;")=0,"",SUMIFS('Long Table'!$S:$S,'Long Table'!$C:$C,$A26,'Long Table'!$A:$A,"FY 2017-18"))</f>
        <v/>
      </c>
      <c r="Q26" s="17" t="str">
        <f aca="false">IF(COUNT(F26:K26)&lt;2,"",INDEX(F26:K26,MATCH(9.99E+307,F26:K26))-INDEX(F26:K26,MATCH(TRUE(),INDEX(ISNUMBER(F26:K26),0),0)))</f>
        <v/>
      </c>
      <c r="R26" s="5" t="n">
        <f aca="false">COUNTIFS('Long Table'!$C:$C,$A26,'Long Table'!$W:$W,"Met")</f>
        <v>0</v>
      </c>
    </row>
    <row r="27" customFormat="false" ht="15" hidden="false" customHeight="false" outlineLevel="0" collapsed="false">
      <c r="A27" s="5" t="s">
        <v>196</v>
      </c>
      <c r="B27" s="5" t="s">
        <v>197</v>
      </c>
      <c r="C27" s="5" t="s">
        <v>177</v>
      </c>
      <c r="D27" s="5" t="s">
        <v>49</v>
      </c>
      <c r="E27" s="5" t="s">
        <v>50</v>
      </c>
      <c r="F27" s="7" t="n">
        <f aca="false">IF(COUNTIFS('Long Table'!$C:$C,$A27,'Long Table'!$A:$A,"FY 2013-14",'Long Table'!$R:$R,"&lt;&gt;")=0,"",SUMIFS('Long Table'!$R:$R,'Long Table'!$C:$C,$A27,'Long Table'!$A:$A,"FY 2013-14"))</f>
        <v>0.9841</v>
      </c>
      <c r="G27" s="7" t="n">
        <f aca="false">IF(COUNTIFS('Long Table'!$C:$C,$A27,'Long Table'!$A:$A,"FY 2013-14",'Long Table'!$T:$T,"&lt;&gt;")=0,"",SUMIFS('Long Table'!$T:$T,'Long Table'!$C:$C,$A27,'Long Table'!$A:$A,"FY 2013-14"))</f>
        <v>0.9825</v>
      </c>
      <c r="H27" s="7" t="n">
        <f aca="false">IF(COUNTIFS('Long Table'!$C:$C,$A27,'Long Table'!$A:$A,"FY 2014-15",'Long Table'!$T:$T,"&lt;&gt;")=0,"",SUMIFS('Long Table'!$T:$T,'Long Table'!$C:$C,$A27,'Long Table'!$A:$A,"FY 2014-15"))</f>
        <v>0.9875</v>
      </c>
      <c r="I27" s="7" t="n">
        <f aca="false">IF(COUNTIFS('Long Table'!$C:$C,$A27,'Long Table'!$A:$A,"FY 2015-16",'Long Table'!$T:$T,"&lt;&gt;")=0,"",SUMIFS('Long Table'!$T:$T,'Long Table'!$C:$C,$A27,'Long Table'!$A:$A,"FY 2015-16"))</f>
        <v>0.989</v>
      </c>
      <c r="J27" s="7" t="n">
        <f aca="false">IF(COUNTIFS('Long Table'!$C:$C,$A27,'Long Table'!$A:$A,"FY 2016-17",'Long Table'!$T:$T,"&lt;&gt;")=0,"",SUMIFS('Long Table'!$T:$T,'Long Table'!$C:$C,$A27,'Long Table'!$A:$A,"FY 2016-17"))</f>
        <v>0.9632</v>
      </c>
      <c r="K27" s="7" t="n">
        <f aca="false">IF(COUNTIFS('Long Table'!$C:$C,$A27,'Long Table'!$A:$A,"FY 2017-18",'Long Table'!$T:$T,"&lt;&gt;")=0,"",SUMIFS('Long Table'!$T:$T,'Long Table'!$C:$C,$A27,'Long Table'!$A:$A,"FY 2017-18"))</f>
        <v>0.96</v>
      </c>
      <c r="L27" s="12" t="n">
        <f aca="false">IF(COUNTIFS('Long Table'!$C:$C,$A27,'Long Table'!$A:$A,"FY 2013-14",'Long Table'!$S:$S,"&lt;&gt;")=0,"",SUMIFS('Long Table'!$S:$S,'Long Table'!$C:$C,$A27,'Long Table'!$A:$A,"FY 2013-14"))</f>
        <v>0.985</v>
      </c>
      <c r="M27" s="12" t="n">
        <f aca="false">IF(COUNTIFS('Long Table'!$C:$C,$A27,'Long Table'!$A:$A,"FY 2014-15",'Long Table'!$S:$S,"&lt;&gt;")=0,"",SUMIFS('Long Table'!$S:$S,'Long Table'!$C:$C,$A27,'Long Table'!$A:$A,"FY 2014-15"))</f>
        <v>0.989</v>
      </c>
      <c r="N27" s="12" t="n">
        <f aca="false">IF(COUNTIFS('Long Table'!$C:$C,$A27,'Long Table'!$A:$A,"FY 2015-16",'Long Table'!$S:$S,"&lt;&gt;")=0,"",SUMIFS('Long Table'!$S:$S,'Long Table'!$C:$C,$A27,'Long Table'!$A:$A,"FY 2015-16"))</f>
        <v>0.989</v>
      </c>
      <c r="O27" s="12" t="n">
        <f aca="false">IF(COUNTIFS('Long Table'!$C:$C,$A27,'Long Table'!$A:$A,"FY 2016-17",'Long Table'!$S:$S,"&lt;&gt;")=0,"",SUMIFS('Long Table'!$S:$S,'Long Table'!$C:$C,$A27,'Long Table'!$A:$A,"FY 2016-17"))</f>
        <v>0.99</v>
      </c>
      <c r="P27" s="12" t="n">
        <f aca="false">IF(COUNTIFS('Long Table'!$C:$C,$A27,'Long Table'!$A:$A,"FY 2017-18",'Long Table'!$S:$S,"&lt;&gt;")=0,"",SUMIFS('Long Table'!$S:$S,'Long Table'!$C:$C,$A27,'Long Table'!$A:$A,"FY 2017-18"))</f>
        <v>1</v>
      </c>
      <c r="Q27" s="13" t="n">
        <f aca="false">IF(COUNT(F27:K27)&lt;2,"",INDEX(F27:K27,MATCH(9.99E+307,F27:K27))-INDEX(F27:K27,MATCH(TRUE(),INDEX(ISNUMBER(F27:K27),0),0)))</f>
        <v>-0.0241</v>
      </c>
      <c r="R27" s="5" t="n">
        <f aca="false">COUNTIFS('Long Table'!$C:$C,$A27,'Long Table'!$W:$W,"Met")</f>
        <v>1</v>
      </c>
    </row>
    <row r="28" customFormat="false" ht="15" hidden="false" customHeight="false" outlineLevel="0" collapsed="false">
      <c r="A28" s="5" t="s">
        <v>206</v>
      </c>
      <c r="B28" s="5" t="s">
        <v>207</v>
      </c>
      <c r="C28" s="5" t="s">
        <v>177</v>
      </c>
      <c r="D28" s="5" t="s">
        <v>49</v>
      </c>
      <c r="E28" s="5" t="s">
        <v>50</v>
      </c>
      <c r="F28" s="7" t="n">
        <f aca="false">IF(COUNTIFS('Long Table'!$C:$C,$A28,'Long Table'!$A:$A,"FY 2013-14",'Long Table'!$R:$R,"&lt;&gt;")=0,"",SUMIFS('Long Table'!$R:$R,'Long Table'!$C:$C,$A28,'Long Table'!$A:$A,"FY 2013-14"))</f>
        <v>0.8536</v>
      </c>
      <c r="G28" s="7" t="n">
        <f aca="false">IF(COUNTIFS('Long Table'!$C:$C,$A28,'Long Table'!$A:$A,"FY 2013-14",'Long Table'!$T:$T,"&lt;&gt;")=0,"",SUMIFS('Long Table'!$T:$T,'Long Table'!$C:$C,$A28,'Long Table'!$A:$A,"FY 2013-14"))</f>
        <v>0.9522</v>
      </c>
      <c r="H28" s="7" t="n">
        <f aca="false">IF(COUNTIFS('Long Table'!$C:$C,$A28,'Long Table'!$A:$A,"FY 2014-15",'Long Table'!$T:$T,"&lt;&gt;")=0,"",SUMIFS('Long Table'!$T:$T,'Long Table'!$C:$C,$A28,'Long Table'!$A:$A,"FY 2014-15"))</f>
        <v>0.9135</v>
      </c>
      <c r="I28" s="7" t="n">
        <f aca="false">IF(COUNTIFS('Long Table'!$C:$C,$A28,'Long Table'!$A:$A,"FY 2015-16",'Long Table'!$T:$T,"&lt;&gt;")=0,"",SUMIFS('Long Table'!$T:$T,'Long Table'!$C:$C,$A28,'Long Table'!$A:$A,"FY 2015-16"))</f>
        <v>0.9178</v>
      </c>
      <c r="J28" s="7" t="n">
        <f aca="false">IF(COUNTIFS('Long Table'!$C:$C,$A28,'Long Table'!$A:$A,"FY 2016-17",'Long Table'!$T:$T,"&lt;&gt;")=0,"",SUMIFS('Long Table'!$T:$T,'Long Table'!$C:$C,$A28,'Long Table'!$A:$A,"FY 2016-17"))</f>
        <v>0.9207</v>
      </c>
      <c r="K28" s="7" t="n">
        <f aca="false">IF(COUNTIFS('Long Table'!$C:$C,$A28,'Long Table'!$A:$A,"FY 2017-18",'Long Table'!$T:$T,"&lt;&gt;")=0,"",SUMIFS('Long Table'!$T:$T,'Long Table'!$C:$C,$A28,'Long Table'!$A:$A,"FY 2017-18"))</f>
        <v>0.9</v>
      </c>
      <c r="L28" s="12" t="n">
        <f aca="false">IF(COUNTIFS('Long Table'!$C:$C,$A28,'Long Table'!$A:$A,"FY 2013-14",'Long Table'!$S:$S,"&lt;&gt;")=0,"",SUMIFS('Long Table'!$S:$S,'Long Table'!$C:$C,$A28,'Long Table'!$A:$A,"FY 2013-14"))</f>
        <v>0.97</v>
      </c>
      <c r="M28" s="12" t="n">
        <f aca="false">IF(COUNTIFS('Long Table'!$C:$C,$A28,'Long Table'!$A:$A,"FY 2014-15",'Long Table'!$S:$S,"&lt;&gt;")=0,"",SUMIFS('Long Table'!$S:$S,'Long Table'!$C:$C,$A28,'Long Table'!$A:$A,"FY 2014-15"))</f>
        <v>0.93</v>
      </c>
      <c r="N28" s="12" t="n">
        <f aca="false">IF(COUNTIFS('Long Table'!$C:$C,$A28,'Long Table'!$A:$A,"FY 2015-16",'Long Table'!$S:$S,"&lt;&gt;")=0,"",SUMIFS('Long Table'!$S:$S,'Long Table'!$C:$C,$A28,'Long Table'!$A:$A,"FY 2015-16"))</f>
        <v>0.93</v>
      </c>
      <c r="O28" s="12" t="n">
        <f aca="false">IF(COUNTIFS('Long Table'!$C:$C,$A28,'Long Table'!$A:$A,"FY 2016-17",'Long Table'!$S:$S,"&lt;&gt;")=0,"",SUMIFS('Long Table'!$S:$S,'Long Table'!$C:$C,$A28,'Long Table'!$A:$A,"FY 2016-17"))</f>
        <v>0.93</v>
      </c>
      <c r="P28" s="12" t="n">
        <f aca="false">IF(COUNTIFS('Long Table'!$C:$C,$A28,'Long Table'!$A:$A,"FY 2017-18",'Long Table'!$S:$S,"&lt;&gt;")=0,"",SUMIFS('Long Table'!$S:$S,'Long Table'!$C:$C,$A28,'Long Table'!$A:$A,"FY 2017-18"))</f>
        <v>0.93</v>
      </c>
      <c r="Q28" s="13" t="n">
        <f aca="false">IF(COUNT(F28:K28)&lt;2,"",INDEX(F28:K28,MATCH(9.99E+307,F28:K28))-INDEX(F28:K28,MATCH(TRUE(),INDEX(ISNUMBER(F28:K28),0),0)))</f>
        <v>0.0464</v>
      </c>
      <c r="R28" s="5" t="n">
        <f aca="false">COUNTIFS('Long Table'!$C:$C,$A28,'Long Table'!$W:$W,"Met")</f>
        <v>0</v>
      </c>
    </row>
    <row r="29" customFormat="false" ht="15" hidden="false" customHeight="false" outlineLevel="0" collapsed="false">
      <c r="A29" s="5" t="s">
        <v>215</v>
      </c>
      <c r="B29" s="5" t="s">
        <v>216</v>
      </c>
      <c r="C29" s="5" t="s">
        <v>217</v>
      </c>
      <c r="D29" s="5" t="s">
        <v>190</v>
      </c>
      <c r="E29" s="5" t="s">
        <v>50</v>
      </c>
      <c r="F29" s="9" t="n">
        <f aca="false">IF(COUNTIFS('Long Table'!$C:$C,$A29,'Long Table'!$A:$A,"FY 2013-14",'Long Table'!$R:$R,"&lt;&gt;")=0,"",SUMIFS('Long Table'!$R:$R,'Long Table'!$C:$C,$A29,'Long Table'!$A:$A,"FY 2013-14"))</f>
        <v>28523</v>
      </c>
      <c r="G29" s="9" t="n">
        <f aca="false">IF(COUNTIFS('Long Table'!$C:$C,$A29,'Long Table'!$A:$A,"FY 2013-14",'Long Table'!$T:$T,"&lt;&gt;")=0,"",SUMIFS('Long Table'!$T:$T,'Long Table'!$C:$C,$A29,'Long Table'!$A:$A,"FY 2013-14"))</f>
        <v>25832</v>
      </c>
      <c r="H29" s="9" t="n">
        <f aca="false">IF(COUNTIFS('Long Table'!$C:$C,$A29,'Long Table'!$A:$A,"FY 2014-15",'Long Table'!$T:$T,"&lt;&gt;")=0,"",SUMIFS('Long Table'!$T:$T,'Long Table'!$C:$C,$A29,'Long Table'!$A:$A,"FY 2014-15"))</f>
        <v>23498</v>
      </c>
      <c r="I29" s="9" t="n">
        <f aca="false">IF(COUNTIFS('Long Table'!$C:$C,$A29,'Long Table'!$A:$A,"FY 2015-16",'Long Table'!$T:$T,"&lt;&gt;")=0,"",SUMIFS('Long Table'!$T:$T,'Long Table'!$C:$C,$A29,'Long Table'!$A:$A,"FY 2015-16"))</f>
        <v>21417</v>
      </c>
      <c r="J29" s="9" t="n">
        <f aca="false">IF(COUNTIFS('Long Table'!$C:$C,$A29,'Long Table'!$A:$A,"FY 2016-17",'Long Table'!$T:$T,"&lt;&gt;")=0,"",SUMIFS('Long Table'!$T:$T,'Long Table'!$C:$C,$A29,'Long Table'!$A:$A,"FY 2016-17"))</f>
        <v>21386</v>
      </c>
      <c r="K29" s="9" t="n">
        <f aca="false">IF(COUNTIFS('Long Table'!$C:$C,$A29,'Long Table'!$A:$A,"FY 2017-18",'Long Table'!$T:$T,"&lt;&gt;")=0,"",SUMIFS('Long Table'!$T:$T,'Long Table'!$C:$C,$A29,'Long Table'!$A:$A,"FY 2017-18"))</f>
        <v>22659</v>
      </c>
      <c r="L29" s="16" t="n">
        <f aca="false">IF(COUNTIFS('Long Table'!$C:$C,$A29,'Long Table'!$A:$A,"FY 2013-14",'Long Table'!$S:$S,"&lt;&gt;")=0,"",SUMIFS('Long Table'!$S:$S,'Long Table'!$C:$C,$A29,'Long Table'!$A:$A,"FY 2013-14"))</f>
        <v>27124</v>
      </c>
      <c r="M29" s="16" t="n">
        <f aca="false">IF(COUNTIFS('Long Table'!$C:$C,$A29,'Long Table'!$A:$A,"FY 2014-15",'Long Table'!$S:$S,"&lt;&gt;")=0,"",SUMIFS('Long Table'!$S:$S,'Long Table'!$C:$C,$A29,'Long Table'!$A:$A,"FY 2014-15"))</f>
        <v>24673</v>
      </c>
      <c r="N29" s="16" t="n">
        <f aca="false">IF(COUNTIFS('Long Table'!$C:$C,$A29,'Long Table'!$A:$A,"FY 2015-16",'Long Table'!$S:$S,"&lt;&gt;")=0,"",SUMIFS('Long Table'!$S:$S,'Long Table'!$C:$C,$A29,'Long Table'!$A:$A,"FY 2015-16"))</f>
        <v>24673</v>
      </c>
      <c r="O29" s="16" t="n">
        <f aca="false">IF(COUNTIFS('Long Table'!$C:$C,$A29,'Long Table'!$A:$A,"FY 2016-17",'Long Table'!$S:$S,"&lt;&gt;")=0,"",SUMIFS('Long Table'!$S:$S,'Long Table'!$C:$C,$A29,'Long Table'!$A:$A,"FY 2016-17"))</f>
        <v>22488</v>
      </c>
      <c r="P29" s="16" t="n">
        <f aca="false">IF(COUNTIFS('Long Table'!$C:$C,$A29,'Long Table'!$A:$A,"FY 2017-18",'Long Table'!$S:$S,"&lt;&gt;")=0,"",SUMIFS('Long Table'!$S:$S,'Long Table'!$C:$C,$A29,'Long Table'!$A:$A,"FY 2017-18"))</f>
        <v>22455</v>
      </c>
      <c r="Q29" s="17" t="n">
        <f aca="false">IF(COUNT(F29:K29)&lt;2,"",INDEX(F29:K29,MATCH(9.99E+307,F29:K29))-INDEX(F29:K29,MATCH(TRUE(),INDEX(ISNUMBER(F29:K29),0),0)))</f>
        <v>-5864</v>
      </c>
      <c r="R29" s="5" t="n">
        <f aca="false">COUNTIFS('Long Table'!$C:$C,$A29,'Long Table'!$W:$W,"Met")</f>
        <v>1</v>
      </c>
    </row>
    <row r="30" customFormat="false" ht="15" hidden="false" customHeight="false" outlineLevel="0" collapsed="false">
      <c r="A30" s="5" t="s">
        <v>226</v>
      </c>
      <c r="B30" s="5" t="s">
        <v>227</v>
      </c>
      <c r="C30" s="5" t="s">
        <v>217</v>
      </c>
      <c r="D30" s="5" t="s">
        <v>190</v>
      </c>
      <c r="E30" s="5" t="s">
        <v>50</v>
      </c>
      <c r="F30" s="9" t="n">
        <f aca="false">IF(COUNTIFS('Long Table'!$C:$C,$A30,'Long Table'!$A:$A,"FY 2013-14",'Long Table'!$R:$R,"&lt;&gt;")=0,"",SUMIFS('Long Table'!$R:$R,'Long Table'!$C:$C,$A30,'Long Table'!$A:$A,"FY 2013-14"))</f>
        <v>4449</v>
      </c>
      <c r="G30" s="9" t="n">
        <f aca="false">IF(COUNTIFS('Long Table'!$C:$C,$A30,'Long Table'!$A:$A,"FY 2013-14",'Long Table'!$T:$T,"&lt;&gt;")=0,"",SUMIFS('Long Table'!$T:$T,'Long Table'!$C:$C,$A30,'Long Table'!$A:$A,"FY 2013-14"))</f>
        <v>4351</v>
      </c>
      <c r="H30" s="9" t="n">
        <f aca="false">IF(COUNTIFS('Long Table'!$C:$C,$A30,'Long Table'!$A:$A,"FY 2014-15",'Long Table'!$T:$T,"&lt;&gt;")=0,"",SUMIFS('Long Table'!$T:$T,'Long Table'!$C:$C,$A30,'Long Table'!$A:$A,"FY 2014-15"))</f>
        <v>6871</v>
      </c>
      <c r="I30" s="9" t="n">
        <f aca="false">IF(COUNTIFS('Long Table'!$C:$C,$A30,'Long Table'!$A:$A,"FY 2015-16",'Long Table'!$T:$T,"&lt;&gt;")=0,"",SUMIFS('Long Table'!$T:$T,'Long Table'!$C:$C,$A30,'Long Table'!$A:$A,"FY 2015-16"))</f>
        <v>4345</v>
      </c>
      <c r="J30" s="9" t="n">
        <f aca="false">IF(COUNTIFS('Long Table'!$C:$C,$A30,'Long Table'!$A:$A,"FY 2016-17",'Long Table'!$T:$T,"&lt;&gt;")=0,"",SUMIFS('Long Table'!$T:$T,'Long Table'!$C:$C,$A30,'Long Table'!$A:$A,"FY 2016-17"))</f>
        <v>3906</v>
      </c>
      <c r="K30" s="9" t="n">
        <f aca="false">IF(COUNTIFS('Long Table'!$C:$C,$A30,'Long Table'!$A:$A,"FY 2017-18",'Long Table'!$T:$T,"&lt;&gt;")=0,"",SUMIFS('Long Table'!$T:$T,'Long Table'!$C:$C,$A30,'Long Table'!$A:$A,"FY 2017-18"))</f>
        <v>3391</v>
      </c>
      <c r="L30" s="16" t="n">
        <f aca="false">IF(COUNTIFS('Long Table'!$C:$C,$A30,'Long Table'!$A:$A,"FY 2013-14",'Long Table'!$S:$S,"&lt;&gt;")=0,"",SUMIFS('Long Table'!$S:$S,'Long Table'!$C:$C,$A30,'Long Table'!$A:$A,"FY 2013-14"))</f>
        <v>4569</v>
      </c>
      <c r="M30" s="16" t="str">
        <f aca="false">IF(COUNTIFS('Long Table'!$C:$C,$A30,'Long Table'!$A:$A,"FY 2014-15",'Long Table'!$S:$S,"&lt;&gt;")=0,"",SUMIFS('Long Table'!$S:$S,'Long Table'!$C:$C,$A30,'Long Table'!$A:$A,"FY 2014-15"))</f>
        <v/>
      </c>
      <c r="N30" s="16" t="str">
        <f aca="false">IF(COUNTIFS('Long Table'!$C:$C,$A30,'Long Table'!$A:$A,"FY 2015-16",'Long Table'!$S:$S,"&lt;&gt;")=0,"",SUMIFS('Long Table'!$S:$S,'Long Table'!$C:$C,$A30,'Long Table'!$A:$A,"FY 2015-16"))</f>
        <v/>
      </c>
      <c r="O30" s="16" t="str">
        <f aca="false">IF(COUNTIFS('Long Table'!$C:$C,$A30,'Long Table'!$A:$A,"FY 2016-17",'Long Table'!$S:$S,"&lt;&gt;")=0,"",SUMIFS('Long Table'!$S:$S,'Long Table'!$C:$C,$A30,'Long Table'!$A:$A,"FY 2016-17"))</f>
        <v/>
      </c>
      <c r="P30" s="16" t="str">
        <f aca="false">IF(COUNTIFS('Long Table'!$C:$C,$A30,'Long Table'!$A:$A,"FY 2017-18",'Long Table'!$S:$S,"&lt;&gt;")=0,"",SUMIFS('Long Table'!$S:$S,'Long Table'!$C:$C,$A30,'Long Table'!$A:$A,"FY 2017-18"))</f>
        <v/>
      </c>
      <c r="Q30" s="17" t="n">
        <f aca="false">IF(COUNT(F30:K30)&lt;2,"",INDEX(F30:K30,MATCH(9.99E+307,F30:K30))-INDEX(F30:K30,MATCH(TRUE(),INDEX(ISNUMBER(F30:K30),0),0)))</f>
        <v>-1058</v>
      </c>
      <c r="R30" s="5" t="n">
        <f aca="false">COUNTIFS('Long Table'!$C:$C,$A30,'Long Table'!$W:$W,"Met")</f>
        <v>0</v>
      </c>
    </row>
    <row r="31" customFormat="false" ht="15" hidden="false" customHeight="false" outlineLevel="0" collapsed="false">
      <c r="A31" s="5" t="s">
        <v>235</v>
      </c>
      <c r="B31" s="5" t="s">
        <v>236</v>
      </c>
      <c r="C31" s="5" t="s">
        <v>217</v>
      </c>
      <c r="D31" s="5" t="s">
        <v>190</v>
      </c>
      <c r="E31" s="5" t="s">
        <v>50</v>
      </c>
      <c r="F31" s="9" t="str">
        <f aca="false">IF(COUNTIFS('Long Table'!$C:$C,$A31,'Long Table'!$A:$A,"FY 2013-14",'Long Table'!$R:$R,"&lt;&gt;")=0,"",SUMIFS('Long Table'!$R:$R,'Long Table'!$C:$C,$A31,'Long Table'!$A:$A,"FY 2013-14"))</f>
        <v/>
      </c>
      <c r="G31" s="9" t="str">
        <f aca="false">IF(COUNTIFS('Long Table'!$C:$C,$A31,'Long Table'!$A:$A,"FY 2013-14",'Long Table'!$T:$T,"&lt;&gt;")=0,"",SUMIFS('Long Table'!$T:$T,'Long Table'!$C:$C,$A31,'Long Table'!$A:$A,"FY 2013-14"))</f>
        <v/>
      </c>
      <c r="H31" s="9" t="n">
        <f aca="false">IF(COUNTIFS('Long Table'!$C:$C,$A31,'Long Table'!$A:$A,"FY 2014-15",'Long Table'!$T:$T,"&lt;&gt;")=0,"",SUMIFS('Long Table'!$T:$T,'Long Table'!$C:$C,$A31,'Long Table'!$A:$A,"FY 2014-15"))</f>
        <v>482</v>
      </c>
      <c r="I31" s="9" t="n">
        <f aca="false">IF(COUNTIFS('Long Table'!$C:$C,$A31,'Long Table'!$A:$A,"FY 2015-16",'Long Table'!$T:$T,"&lt;&gt;")=0,"",SUMIFS('Long Table'!$T:$T,'Long Table'!$C:$C,$A31,'Long Table'!$A:$A,"FY 2015-16"))</f>
        <v>1045</v>
      </c>
      <c r="J31" s="9" t="n">
        <f aca="false">IF(COUNTIFS('Long Table'!$C:$C,$A31,'Long Table'!$A:$A,"FY 2016-17",'Long Table'!$T:$T,"&lt;&gt;")=0,"",SUMIFS('Long Table'!$T:$T,'Long Table'!$C:$C,$A31,'Long Table'!$A:$A,"FY 2016-17"))</f>
        <v>1148</v>
      </c>
      <c r="K31" s="9" t="n">
        <f aca="false">IF(COUNTIFS('Long Table'!$C:$C,$A31,'Long Table'!$A:$A,"FY 2017-18",'Long Table'!$T:$T,"&lt;&gt;")=0,"",SUMIFS('Long Table'!$T:$T,'Long Table'!$C:$C,$A31,'Long Table'!$A:$A,"FY 2017-18"))</f>
        <v>858</v>
      </c>
      <c r="L31" s="16" t="n">
        <f aca="false">IF(COUNTIFS('Long Table'!$C:$C,$A31,'Long Table'!$A:$A,"FY 2013-14",'Long Table'!$S:$S,"&lt;&gt;")=0,"",SUMIFS('Long Table'!$S:$S,'Long Table'!$C:$C,$A31,'Long Table'!$A:$A,"FY 2013-14"))</f>
        <v>100</v>
      </c>
      <c r="M31" s="16" t="str">
        <f aca="false">IF(COUNTIFS('Long Table'!$C:$C,$A31,'Long Table'!$A:$A,"FY 2014-15",'Long Table'!$S:$S,"&lt;&gt;")=0,"",SUMIFS('Long Table'!$S:$S,'Long Table'!$C:$C,$A31,'Long Table'!$A:$A,"FY 2014-15"))</f>
        <v/>
      </c>
      <c r="N31" s="16" t="str">
        <f aca="false">IF(COUNTIFS('Long Table'!$C:$C,$A31,'Long Table'!$A:$A,"FY 2015-16",'Long Table'!$S:$S,"&lt;&gt;")=0,"",SUMIFS('Long Table'!$S:$S,'Long Table'!$C:$C,$A31,'Long Table'!$A:$A,"FY 2015-16"))</f>
        <v/>
      </c>
      <c r="O31" s="16" t="str">
        <f aca="false">IF(COUNTIFS('Long Table'!$C:$C,$A31,'Long Table'!$A:$A,"FY 2016-17",'Long Table'!$S:$S,"&lt;&gt;")=0,"",SUMIFS('Long Table'!$S:$S,'Long Table'!$C:$C,$A31,'Long Table'!$A:$A,"FY 2016-17"))</f>
        <v/>
      </c>
      <c r="P31" s="16" t="str">
        <f aca="false">IF(COUNTIFS('Long Table'!$C:$C,$A31,'Long Table'!$A:$A,"FY 2017-18",'Long Table'!$S:$S,"&lt;&gt;")=0,"",SUMIFS('Long Table'!$S:$S,'Long Table'!$C:$C,$A31,'Long Table'!$A:$A,"FY 2017-18"))</f>
        <v/>
      </c>
      <c r="Q31" s="17" t="n">
        <f aca="false">IF(COUNT(F31:K31)&lt;2,"",INDEX(F31:K31,MATCH(9.99E+307,F31:K31))-INDEX(F31:K31,MATCH(TRUE(),INDEX(ISNUMBER(F31:K31),0),0)))</f>
        <v>376</v>
      </c>
      <c r="R31" s="5" t="n">
        <f aca="false">COUNTIFS('Long Table'!$C:$C,$A31,'Long Table'!$W:$W,"Met")</f>
        <v>0</v>
      </c>
    </row>
    <row r="32" customFormat="false" ht="15" hidden="false" customHeight="false" outlineLevel="0" collapsed="false">
      <c r="A32" s="5" t="s">
        <v>404</v>
      </c>
      <c r="B32" s="5" t="s">
        <v>405</v>
      </c>
      <c r="C32" s="5" t="s">
        <v>217</v>
      </c>
      <c r="D32" s="5" t="s">
        <v>190</v>
      </c>
      <c r="E32" s="5" t="s">
        <v>50</v>
      </c>
      <c r="F32" s="9" t="str">
        <f aca="false">IF(COUNTIFS('Long Table'!$C:$C,$A32,'Long Table'!$A:$A,"FY 2013-14",'Long Table'!$R:$R,"&lt;&gt;")=0,"",SUMIFS('Long Table'!$R:$R,'Long Table'!$C:$C,$A32,'Long Table'!$A:$A,"FY 2013-14"))</f>
        <v/>
      </c>
      <c r="G32" s="9" t="str">
        <f aca="false">IF(COUNTIFS('Long Table'!$C:$C,$A32,'Long Table'!$A:$A,"FY 2013-14",'Long Table'!$T:$T,"&lt;&gt;")=0,"",SUMIFS('Long Table'!$T:$T,'Long Table'!$C:$C,$A32,'Long Table'!$A:$A,"FY 2013-14"))</f>
        <v/>
      </c>
      <c r="H32" s="9" t="n">
        <f aca="false">IF(COUNTIFS('Long Table'!$C:$C,$A32,'Long Table'!$A:$A,"FY 2014-15",'Long Table'!$T:$T,"&lt;&gt;")=0,"",SUMIFS('Long Table'!$T:$T,'Long Table'!$C:$C,$A32,'Long Table'!$A:$A,"FY 2014-15"))</f>
        <v>2652</v>
      </c>
      <c r="I32" s="9" t="n">
        <f aca="false">IF(COUNTIFS('Long Table'!$C:$C,$A32,'Long Table'!$A:$A,"FY 2015-16",'Long Table'!$T:$T,"&lt;&gt;")=0,"",SUMIFS('Long Table'!$T:$T,'Long Table'!$C:$C,$A32,'Long Table'!$A:$A,"FY 2015-16"))</f>
        <v>2023</v>
      </c>
      <c r="J32" s="9" t="str">
        <f aca="false">IF(COUNTIFS('Long Table'!$C:$C,$A32,'Long Table'!$A:$A,"FY 2016-17",'Long Table'!$T:$T,"&lt;&gt;")=0,"",SUMIFS('Long Table'!$T:$T,'Long Table'!$C:$C,$A32,'Long Table'!$A:$A,"FY 2016-17"))</f>
        <v/>
      </c>
      <c r="K32" s="9" t="str">
        <f aca="false">IF(COUNTIFS('Long Table'!$C:$C,$A32,'Long Table'!$A:$A,"FY 2017-18",'Long Table'!$T:$T,"&lt;&gt;")=0,"",SUMIFS('Long Table'!$T:$T,'Long Table'!$C:$C,$A32,'Long Table'!$A:$A,"FY 2017-18"))</f>
        <v/>
      </c>
      <c r="L32" s="16" t="str">
        <f aca="false">IF(COUNTIFS('Long Table'!$C:$C,$A32,'Long Table'!$A:$A,"FY 2013-14",'Long Table'!$S:$S,"&lt;&gt;")=0,"",SUMIFS('Long Table'!$S:$S,'Long Table'!$C:$C,$A32,'Long Table'!$A:$A,"FY 2013-14"))</f>
        <v/>
      </c>
      <c r="M32" s="16" t="str">
        <f aca="false">IF(COUNTIFS('Long Table'!$C:$C,$A32,'Long Table'!$A:$A,"FY 2014-15",'Long Table'!$S:$S,"&lt;&gt;")=0,"",SUMIFS('Long Table'!$S:$S,'Long Table'!$C:$C,$A32,'Long Table'!$A:$A,"FY 2014-15"))</f>
        <v/>
      </c>
      <c r="N32" s="16" t="str">
        <f aca="false">IF(COUNTIFS('Long Table'!$C:$C,$A32,'Long Table'!$A:$A,"FY 2015-16",'Long Table'!$S:$S,"&lt;&gt;")=0,"",SUMIFS('Long Table'!$S:$S,'Long Table'!$C:$C,$A32,'Long Table'!$A:$A,"FY 2015-16"))</f>
        <v/>
      </c>
      <c r="O32" s="16" t="str">
        <f aca="false">IF(COUNTIFS('Long Table'!$C:$C,$A32,'Long Table'!$A:$A,"FY 2016-17",'Long Table'!$S:$S,"&lt;&gt;")=0,"",SUMIFS('Long Table'!$S:$S,'Long Table'!$C:$C,$A32,'Long Table'!$A:$A,"FY 2016-17"))</f>
        <v/>
      </c>
      <c r="P32" s="16" t="str">
        <f aca="false">IF(COUNTIFS('Long Table'!$C:$C,$A32,'Long Table'!$A:$A,"FY 2017-18",'Long Table'!$S:$S,"&lt;&gt;")=0,"",SUMIFS('Long Table'!$S:$S,'Long Table'!$C:$C,$A32,'Long Table'!$A:$A,"FY 2017-18"))</f>
        <v/>
      </c>
      <c r="Q32" s="17" t="n">
        <f aca="false">IF(COUNT(F32:K32)&lt;2,"",INDEX(F32:K32,MATCH(9.99E+307,F32:K32))-INDEX(F32:K32,MATCH(TRUE(),INDEX(ISNUMBER(F32:K32),0),0)))</f>
        <v>-629</v>
      </c>
      <c r="R32" s="5" t="n">
        <f aca="false">COUNTIFS('Long Table'!$C:$C,$A32,'Long Table'!$W:$W,"Met")</f>
        <v>0</v>
      </c>
    </row>
    <row r="33" customFormat="false" ht="15" hidden="false" customHeight="false" outlineLevel="0" collapsed="false">
      <c r="A33" s="5" t="s">
        <v>580</v>
      </c>
      <c r="B33" s="5" t="s">
        <v>581</v>
      </c>
      <c r="C33" s="5" t="s">
        <v>217</v>
      </c>
      <c r="D33" s="5" t="s">
        <v>49</v>
      </c>
      <c r="E33" s="5" t="s">
        <v>50</v>
      </c>
      <c r="F33" s="7" t="str">
        <f aca="false">IF(COUNTIFS('Long Table'!$C:$C,$A33,'Long Table'!$A:$A,"FY 2013-14",'Long Table'!$R:$R,"&lt;&gt;")=0,"",SUMIFS('Long Table'!$R:$R,'Long Table'!$C:$C,$A33,'Long Table'!$A:$A,"FY 2013-14"))</f>
        <v/>
      </c>
      <c r="G33" s="7" t="str">
        <f aca="false">IF(COUNTIFS('Long Table'!$C:$C,$A33,'Long Table'!$A:$A,"FY 2013-14",'Long Table'!$T:$T,"&lt;&gt;")=0,"",SUMIFS('Long Table'!$T:$T,'Long Table'!$C:$C,$A33,'Long Table'!$A:$A,"FY 2013-14"))</f>
        <v/>
      </c>
      <c r="H33" s="7" t="str">
        <f aca="false">IF(COUNTIFS('Long Table'!$C:$C,$A33,'Long Table'!$A:$A,"FY 2014-15",'Long Table'!$T:$T,"&lt;&gt;")=0,"",SUMIFS('Long Table'!$T:$T,'Long Table'!$C:$C,$A33,'Long Table'!$A:$A,"FY 2014-15"))</f>
        <v/>
      </c>
      <c r="I33" s="7" t="str">
        <f aca="false">IF(COUNTIFS('Long Table'!$C:$C,$A33,'Long Table'!$A:$A,"FY 2015-16",'Long Table'!$T:$T,"&lt;&gt;")=0,"",SUMIFS('Long Table'!$T:$T,'Long Table'!$C:$C,$A33,'Long Table'!$A:$A,"FY 2015-16"))</f>
        <v/>
      </c>
      <c r="J33" s="7" t="n">
        <f aca="false">IF(COUNTIFS('Long Table'!$C:$C,$A33,'Long Table'!$A:$A,"FY 2016-17",'Long Table'!$T:$T,"&lt;&gt;")=0,"",SUMIFS('Long Table'!$T:$T,'Long Table'!$C:$C,$A33,'Long Table'!$A:$A,"FY 2016-17"))</f>
        <v>0.72</v>
      </c>
      <c r="K33" s="7" t="str">
        <f aca="false">IF(COUNTIFS('Long Table'!$C:$C,$A33,'Long Table'!$A:$A,"FY 2017-18",'Long Table'!$T:$T,"&lt;&gt;")=0,"",SUMIFS('Long Table'!$T:$T,'Long Table'!$C:$C,$A33,'Long Table'!$A:$A,"FY 2017-18"))</f>
        <v/>
      </c>
      <c r="L33" s="12" t="str">
        <f aca="false">IF(COUNTIFS('Long Table'!$C:$C,$A33,'Long Table'!$A:$A,"FY 2013-14",'Long Table'!$S:$S,"&lt;&gt;")=0,"",SUMIFS('Long Table'!$S:$S,'Long Table'!$C:$C,$A33,'Long Table'!$A:$A,"FY 2013-14"))</f>
        <v/>
      </c>
      <c r="M33" s="12" t="str">
        <f aca="false">IF(COUNTIFS('Long Table'!$C:$C,$A33,'Long Table'!$A:$A,"FY 2014-15",'Long Table'!$S:$S,"&lt;&gt;")=0,"",SUMIFS('Long Table'!$S:$S,'Long Table'!$C:$C,$A33,'Long Table'!$A:$A,"FY 2014-15"))</f>
        <v/>
      </c>
      <c r="N33" s="12" t="str">
        <f aca="false">IF(COUNTIFS('Long Table'!$C:$C,$A33,'Long Table'!$A:$A,"FY 2015-16",'Long Table'!$S:$S,"&lt;&gt;")=0,"",SUMIFS('Long Table'!$S:$S,'Long Table'!$C:$C,$A33,'Long Table'!$A:$A,"FY 2015-16"))</f>
        <v/>
      </c>
      <c r="O33" s="12" t="str">
        <f aca="false">IF(COUNTIFS('Long Table'!$C:$C,$A33,'Long Table'!$A:$A,"FY 2016-17",'Long Table'!$S:$S,"&lt;&gt;")=0,"",SUMIFS('Long Table'!$S:$S,'Long Table'!$C:$C,$A33,'Long Table'!$A:$A,"FY 2016-17"))</f>
        <v/>
      </c>
      <c r="P33" s="12" t="str">
        <f aca="false">IF(COUNTIFS('Long Table'!$C:$C,$A33,'Long Table'!$A:$A,"FY 2017-18",'Long Table'!$S:$S,"&lt;&gt;")=0,"",SUMIFS('Long Table'!$S:$S,'Long Table'!$C:$C,$A33,'Long Table'!$A:$A,"FY 2017-18"))</f>
        <v/>
      </c>
      <c r="Q33" s="13" t="str">
        <f aca="false">IF(COUNT(F33:K33)&lt;2,"",INDEX(F33:K33,MATCH(9.99E+307,F33:K33))-INDEX(F33:K33,MATCH(TRUE(),INDEX(ISNUMBER(F33:K33),0),0)))</f>
        <v/>
      </c>
      <c r="R33" s="5" t="n">
        <f aca="false">COUNTIFS('Long Table'!$C:$C,$A33,'Long Table'!$W:$W,"Met")</f>
        <v>0</v>
      </c>
    </row>
    <row r="34" customFormat="false" ht="15" hidden="false" customHeight="false" outlineLevel="0" collapsed="false">
      <c r="A34" s="5" t="s">
        <v>240</v>
      </c>
      <c r="B34" s="5" t="s">
        <v>241</v>
      </c>
      <c r="C34" s="5" t="s">
        <v>242</v>
      </c>
      <c r="D34" s="5" t="s">
        <v>49</v>
      </c>
      <c r="E34" s="5" t="s">
        <v>50</v>
      </c>
      <c r="F34" s="7" t="n">
        <f aca="false">IF(COUNTIFS('Long Table'!$C:$C,$A34,'Long Table'!$A:$A,"FY 2013-14",'Long Table'!$R:$R,"&lt;&gt;")=0,"",SUMIFS('Long Table'!$R:$R,'Long Table'!$C:$C,$A34,'Long Table'!$A:$A,"FY 2013-14"))</f>
        <v>0.7046</v>
      </c>
      <c r="G34" s="7" t="n">
        <f aca="false">IF(COUNTIFS('Long Table'!$C:$C,$A34,'Long Table'!$A:$A,"FY 2013-14",'Long Table'!$T:$T,"&lt;&gt;")=0,"",SUMIFS('Long Table'!$T:$T,'Long Table'!$C:$C,$A34,'Long Table'!$A:$A,"FY 2013-14"))</f>
        <v>0.7415</v>
      </c>
      <c r="H34" s="7" t="n">
        <f aca="false">IF(COUNTIFS('Long Table'!$C:$C,$A34,'Long Table'!$A:$A,"FY 2014-15",'Long Table'!$T:$T,"&lt;&gt;")=0,"",SUMIFS('Long Table'!$T:$T,'Long Table'!$C:$C,$A34,'Long Table'!$A:$A,"FY 2014-15"))</f>
        <v>0.8166</v>
      </c>
      <c r="I34" s="7" t="n">
        <f aca="false">IF(COUNTIFS('Long Table'!$C:$C,$A34,'Long Table'!$A:$A,"FY 2015-16",'Long Table'!$T:$T,"&lt;&gt;")=0,"",SUMIFS('Long Table'!$T:$T,'Long Table'!$C:$C,$A34,'Long Table'!$A:$A,"FY 2015-16"))</f>
        <v>0.8129</v>
      </c>
      <c r="J34" s="7" t="n">
        <f aca="false">IF(COUNTIFS('Long Table'!$C:$C,$A34,'Long Table'!$A:$A,"FY 2016-17",'Long Table'!$T:$T,"&lt;&gt;")=0,"",SUMIFS('Long Table'!$T:$T,'Long Table'!$C:$C,$A34,'Long Table'!$A:$A,"FY 2016-17"))</f>
        <v>0.8307</v>
      </c>
      <c r="K34" s="7" t="n">
        <f aca="false">IF(COUNTIFS('Long Table'!$C:$C,$A34,'Long Table'!$A:$A,"FY 2017-18",'Long Table'!$T:$T,"&lt;&gt;")=0,"",SUMIFS('Long Table'!$T:$T,'Long Table'!$C:$C,$A34,'Long Table'!$A:$A,"FY 2017-18"))</f>
        <v>0.84</v>
      </c>
      <c r="L34" s="12" t="n">
        <f aca="false">IF(COUNTIFS('Long Table'!$C:$C,$A34,'Long Table'!$A:$A,"FY 2013-14",'Long Table'!$S:$S,"&lt;&gt;")=0,"",SUMIFS('Long Table'!$S:$S,'Long Table'!$C:$C,$A34,'Long Table'!$A:$A,"FY 2013-14"))</f>
        <v>0.8</v>
      </c>
      <c r="M34" s="12" t="n">
        <f aca="false">IF(COUNTIFS('Long Table'!$C:$C,$A34,'Long Table'!$A:$A,"FY 2014-15",'Long Table'!$S:$S,"&lt;&gt;")=0,"",SUMIFS('Long Table'!$S:$S,'Long Table'!$C:$C,$A34,'Long Table'!$A:$A,"FY 2014-15"))</f>
        <v>0.8</v>
      </c>
      <c r="N34" s="12" t="n">
        <f aca="false">IF(COUNTIFS('Long Table'!$C:$C,$A34,'Long Table'!$A:$A,"FY 2015-16",'Long Table'!$S:$S,"&lt;&gt;")=0,"",SUMIFS('Long Table'!$S:$S,'Long Table'!$C:$C,$A34,'Long Table'!$A:$A,"FY 2015-16"))</f>
        <v>0.8</v>
      </c>
      <c r="O34" s="12" t="n">
        <f aca="false">IF(COUNTIFS('Long Table'!$C:$C,$A34,'Long Table'!$A:$A,"FY 2016-17",'Long Table'!$S:$S,"&lt;&gt;")=0,"",SUMIFS('Long Table'!$S:$S,'Long Table'!$C:$C,$A34,'Long Table'!$A:$A,"FY 2016-17"))</f>
        <v>0.81</v>
      </c>
      <c r="P34" s="12" t="n">
        <f aca="false">IF(COUNTIFS('Long Table'!$C:$C,$A34,'Long Table'!$A:$A,"FY 2017-18",'Long Table'!$S:$S,"&lt;&gt;")=0,"",SUMIFS('Long Table'!$S:$S,'Long Table'!$C:$C,$A34,'Long Table'!$A:$A,"FY 2017-18"))</f>
        <v>0.84</v>
      </c>
      <c r="Q34" s="13" t="n">
        <f aca="false">IF(COUNT(F34:K34)&lt;2,"",INDEX(F34:K34,MATCH(9.99E+307,F34:K34))-INDEX(F34:K34,MATCH(TRUE(),INDEX(ISNUMBER(F34:K34),0),0)))</f>
        <v>0.1354</v>
      </c>
      <c r="R34" s="5" t="n">
        <f aca="false">COUNTIFS('Long Table'!$C:$C,$A34,'Long Table'!$W:$W,"Met")</f>
        <v>3</v>
      </c>
    </row>
    <row r="35" customFormat="false" ht="15" hidden="false" customHeight="false" outlineLevel="0" collapsed="false">
      <c r="A35" s="5" t="s">
        <v>250</v>
      </c>
      <c r="B35" s="5" t="s">
        <v>251</v>
      </c>
      <c r="C35" s="5" t="s">
        <v>242</v>
      </c>
      <c r="D35" s="5" t="s">
        <v>252</v>
      </c>
      <c r="E35" s="5" t="s">
        <v>50</v>
      </c>
      <c r="F35" s="10" t="n">
        <f aca="false">IF(COUNTIFS('Long Table'!$C:$C,$A35,'Long Table'!$A:$A,"FY 2013-14",'Long Table'!$R:$R,"&lt;&gt;")=0,"",SUMIFS('Long Table'!$R:$R,'Long Table'!$C:$C,$A35,'Long Table'!$A:$A,"FY 2013-14"))</f>
        <v>250756629</v>
      </c>
      <c r="G35" s="10" t="n">
        <f aca="false">IF(COUNTIFS('Long Table'!$C:$C,$A35,'Long Table'!$A:$A,"FY 2013-14",'Long Table'!$T:$T,"&lt;&gt;")=0,"",SUMIFS('Long Table'!$T:$T,'Long Table'!$C:$C,$A35,'Long Table'!$A:$A,"FY 2013-14"))</f>
        <v>262757047</v>
      </c>
      <c r="H35" s="10" t="n">
        <f aca="false">IF(COUNTIFS('Long Table'!$C:$C,$A35,'Long Table'!$A:$A,"FY 2014-15",'Long Table'!$T:$T,"&lt;&gt;")=0,"",SUMIFS('Long Table'!$T:$T,'Long Table'!$C:$C,$A35,'Long Table'!$A:$A,"FY 2014-15"))</f>
        <v>276700604</v>
      </c>
      <c r="I35" s="10" t="n">
        <f aca="false">IF(COUNTIFS('Long Table'!$C:$C,$A35,'Long Table'!$A:$A,"FY 2015-16",'Long Table'!$T:$T,"&lt;&gt;")=0,"",SUMIFS('Long Table'!$T:$T,'Long Table'!$C:$C,$A35,'Long Table'!$A:$A,"FY 2015-16"))</f>
        <v>295367500</v>
      </c>
      <c r="J35" s="10" t="n">
        <f aca="false">IF(COUNTIFS('Long Table'!$C:$C,$A35,'Long Table'!$A:$A,"FY 2016-17",'Long Table'!$T:$T,"&lt;&gt;")=0,"",SUMIFS('Long Table'!$T:$T,'Long Table'!$C:$C,$A35,'Long Table'!$A:$A,"FY 2016-17"))</f>
        <v>300286666.72</v>
      </c>
      <c r="K35" s="10" t="n">
        <f aca="false">IF(COUNTIFS('Long Table'!$C:$C,$A35,'Long Table'!$A:$A,"FY 2017-18",'Long Table'!$T:$T,"&lt;&gt;")=0,"",SUMIFS('Long Table'!$T:$T,'Long Table'!$C:$C,$A35,'Long Table'!$A:$A,"FY 2017-18"))</f>
        <v>301419050</v>
      </c>
      <c r="L35" s="18" t="n">
        <f aca="false">IF(COUNTIFS('Long Table'!$C:$C,$A35,'Long Table'!$A:$A,"FY 2013-14",'Long Table'!$S:$S,"&lt;&gt;")=0,"",SUMIFS('Long Table'!$S:$S,'Long Table'!$C:$C,$A35,'Long Table'!$A:$A,"FY 2013-14"))</f>
        <v>270640000</v>
      </c>
      <c r="M35" s="18" t="n">
        <f aca="false">IF(COUNTIFS('Long Table'!$C:$C,$A35,'Long Table'!$A:$A,"FY 2014-15",'Long Table'!$S:$S,"&lt;&gt;")=0,"",SUMIFS('Long Table'!$S:$S,'Long Table'!$C:$C,$A35,'Long Table'!$A:$A,"FY 2014-15"))</f>
        <v>270640000</v>
      </c>
      <c r="N35" s="18" t="n">
        <f aca="false">IF(COUNTIFS('Long Table'!$C:$C,$A35,'Long Table'!$A:$A,"FY 2015-16",'Long Table'!$S:$S,"&lt;&gt;")=0,"",SUMIFS('Long Table'!$S:$S,'Long Table'!$C:$C,$A35,'Long Table'!$A:$A,"FY 2015-16"))</f>
        <v>270640000</v>
      </c>
      <c r="O35" s="18" t="n">
        <f aca="false">IF(COUNTIFS('Long Table'!$C:$C,$A35,'Long Table'!$A:$A,"FY 2016-17",'Long Table'!$S:$S,"&lt;&gt;")=0,"",SUMIFS('Long Table'!$S:$S,'Long Table'!$C:$C,$A35,'Long Table'!$A:$A,"FY 2016-17"))</f>
        <v>295000000</v>
      </c>
      <c r="P35" s="18" t="n">
        <f aca="false">IF(COUNTIFS('Long Table'!$C:$C,$A35,'Long Table'!$A:$A,"FY 2017-18",'Long Table'!$S:$S,"&lt;&gt;")=0,"",SUMIFS('Long Table'!$S:$S,'Long Table'!$C:$C,$A35,'Long Table'!$A:$A,"FY 2017-18"))</f>
        <v>305000000</v>
      </c>
      <c r="Q35" s="19" t="n">
        <f aca="false">IF(COUNT(F35:K35)&lt;2,"",INDEX(F35:K35,MATCH(9.99E+307,F35:K35))-INDEX(F35:K35,MATCH(TRUE(),INDEX(ISNUMBER(F35:K35),0),0)))</f>
        <v>50662421</v>
      </c>
      <c r="R35" s="5" t="n">
        <f aca="false">COUNTIFS('Long Table'!$C:$C,$A35,'Long Table'!$W:$W,"Met")</f>
        <v>2</v>
      </c>
    </row>
    <row r="36" customFormat="false" ht="15" hidden="false" customHeight="false" outlineLevel="0" collapsed="false">
      <c r="A36" s="5" t="s">
        <v>259</v>
      </c>
      <c r="B36" s="5" t="s">
        <v>260</v>
      </c>
      <c r="C36" s="5" t="s">
        <v>242</v>
      </c>
      <c r="D36" s="5" t="s">
        <v>49</v>
      </c>
      <c r="E36" s="5" t="s">
        <v>50</v>
      </c>
      <c r="F36" s="7" t="n">
        <f aca="false">IF(COUNTIFS('Long Table'!$C:$C,$A36,'Long Table'!$A:$A,"FY 2013-14",'Long Table'!$R:$R,"&lt;&gt;")=0,"",SUMIFS('Long Table'!$R:$R,'Long Table'!$C:$C,$A36,'Long Table'!$A:$A,"FY 2013-14"))</f>
        <v>0.4965</v>
      </c>
      <c r="G36" s="7" t="n">
        <f aca="false">IF(COUNTIFS('Long Table'!$C:$C,$A36,'Long Table'!$A:$A,"FY 2013-14",'Long Table'!$T:$T,"&lt;&gt;")=0,"",SUMIFS('Long Table'!$T:$T,'Long Table'!$C:$C,$A36,'Long Table'!$A:$A,"FY 2013-14"))</f>
        <v>0.5504</v>
      </c>
      <c r="H36" s="7" t="n">
        <f aca="false">IF(COUNTIFS('Long Table'!$C:$C,$A36,'Long Table'!$A:$A,"FY 2014-15",'Long Table'!$T:$T,"&lt;&gt;")=0,"",SUMIFS('Long Table'!$T:$T,'Long Table'!$C:$C,$A36,'Long Table'!$A:$A,"FY 2014-15"))</f>
        <v>0.5737</v>
      </c>
      <c r="I36" s="7" t="n">
        <f aca="false">IF(COUNTIFS('Long Table'!$C:$C,$A36,'Long Table'!$A:$A,"FY 2015-16",'Long Table'!$T:$T,"&lt;&gt;")=0,"",SUMIFS('Long Table'!$T:$T,'Long Table'!$C:$C,$A36,'Long Table'!$A:$A,"FY 2015-16"))</f>
        <v>0.5828</v>
      </c>
      <c r="J36" s="7" t="n">
        <f aca="false">IF(COUNTIFS('Long Table'!$C:$C,$A36,'Long Table'!$A:$A,"FY 2016-17",'Long Table'!$T:$T,"&lt;&gt;")=0,"",SUMIFS('Long Table'!$T:$T,'Long Table'!$C:$C,$A36,'Long Table'!$A:$A,"FY 2016-17"))</f>
        <v>0.5891</v>
      </c>
      <c r="K36" s="7" t="n">
        <f aca="false">IF(COUNTIFS('Long Table'!$C:$C,$A36,'Long Table'!$A:$A,"FY 2017-18",'Long Table'!$T:$T,"&lt;&gt;")=0,"",SUMIFS('Long Table'!$T:$T,'Long Table'!$C:$C,$A36,'Long Table'!$A:$A,"FY 2017-18"))</f>
        <v>0.6</v>
      </c>
      <c r="L36" s="12" t="n">
        <f aca="false">IF(COUNTIFS('Long Table'!$C:$C,$A36,'Long Table'!$A:$A,"FY 2013-14",'Long Table'!$S:$S,"&lt;&gt;")=0,"",SUMIFS('Long Table'!$S:$S,'Long Table'!$C:$C,$A36,'Long Table'!$A:$A,"FY 2013-14"))</f>
        <v>0.57</v>
      </c>
      <c r="M36" s="12" t="n">
        <f aca="false">IF(COUNTIFS('Long Table'!$C:$C,$A36,'Long Table'!$A:$A,"FY 2014-15",'Long Table'!$S:$S,"&lt;&gt;")=0,"",SUMIFS('Long Table'!$S:$S,'Long Table'!$C:$C,$A36,'Long Table'!$A:$A,"FY 2014-15"))</f>
        <v>0.57</v>
      </c>
      <c r="N36" s="12" t="n">
        <f aca="false">IF(COUNTIFS('Long Table'!$C:$C,$A36,'Long Table'!$A:$A,"FY 2015-16",'Long Table'!$S:$S,"&lt;&gt;")=0,"",SUMIFS('Long Table'!$S:$S,'Long Table'!$C:$C,$A36,'Long Table'!$A:$A,"FY 2015-16"))</f>
        <v>0.57</v>
      </c>
      <c r="O36" s="12" t="n">
        <f aca="false">IF(COUNTIFS('Long Table'!$C:$C,$A36,'Long Table'!$A:$A,"FY 2016-17",'Long Table'!$S:$S,"&lt;&gt;")=0,"",SUMIFS('Long Table'!$S:$S,'Long Table'!$C:$C,$A36,'Long Table'!$A:$A,"FY 2016-17"))</f>
        <v>0.58</v>
      </c>
      <c r="P36" s="12" t="n">
        <f aca="false">IF(COUNTIFS('Long Table'!$C:$C,$A36,'Long Table'!$A:$A,"FY 2017-18",'Long Table'!$S:$S,"&lt;&gt;")=0,"",SUMIFS('Long Table'!$S:$S,'Long Table'!$C:$C,$A36,'Long Table'!$A:$A,"FY 2017-18"))</f>
        <v>0.6</v>
      </c>
      <c r="Q36" s="13" t="n">
        <f aca="false">IF(COUNT(F36:K36)&lt;2,"",INDEX(F36:K36,MATCH(9.99E+307,F36:K36))-INDEX(F36:K36,MATCH(TRUE(),INDEX(ISNUMBER(F36:K36),0),0)))</f>
        <v>0.1035</v>
      </c>
      <c r="R36" s="5" t="n">
        <f aca="false">COUNTIFS('Long Table'!$C:$C,$A36,'Long Table'!$W:$W,"Met")</f>
        <v>3</v>
      </c>
    </row>
    <row r="37" customFormat="false" ht="15" hidden="false" customHeight="false" outlineLevel="0" collapsed="false">
      <c r="A37" s="5" t="s">
        <v>265</v>
      </c>
      <c r="B37" s="5" t="s">
        <v>266</v>
      </c>
      <c r="C37" s="5" t="s">
        <v>242</v>
      </c>
      <c r="D37" s="5" t="s">
        <v>190</v>
      </c>
      <c r="E37" s="5" t="s">
        <v>50</v>
      </c>
      <c r="F37" s="9" t="n">
        <f aca="false">IF(COUNTIFS('Long Table'!$C:$C,$A37,'Long Table'!$A:$A,"FY 2013-14",'Long Table'!$R:$R,"&lt;&gt;")=0,"",SUMIFS('Long Table'!$R:$R,'Long Table'!$C:$C,$A37,'Long Table'!$A:$A,"FY 2013-14"))</f>
        <v>3899</v>
      </c>
      <c r="G37" s="9" t="n">
        <f aca="false">IF(COUNTIFS('Long Table'!$C:$C,$A37,'Long Table'!$A:$A,"FY 2013-14",'Long Table'!$T:$T,"&lt;&gt;")=0,"",SUMIFS('Long Table'!$T:$T,'Long Table'!$C:$C,$A37,'Long Table'!$A:$A,"FY 2013-14"))</f>
        <v>8697</v>
      </c>
      <c r="H37" s="9" t="n">
        <f aca="false">IF(COUNTIFS('Long Table'!$C:$C,$A37,'Long Table'!$A:$A,"FY 2014-15",'Long Table'!$T:$T,"&lt;&gt;")=0,"",SUMIFS('Long Table'!$T:$T,'Long Table'!$C:$C,$A37,'Long Table'!$A:$A,"FY 2014-15"))</f>
        <v>14778</v>
      </c>
      <c r="I37" s="9" t="n">
        <f aca="false">IF(COUNTIFS('Long Table'!$C:$C,$A37,'Long Table'!$A:$A,"FY 2015-16",'Long Table'!$T:$T,"&lt;&gt;")=0,"",SUMIFS('Long Table'!$T:$T,'Long Table'!$C:$C,$A37,'Long Table'!$A:$A,"FY 2015-16"))</f>
        <v>10986</v>
      </c>
      <c r="J37" s="9" t="n">
        <f aca="false">IF(COUNTIFS('Long Table'!$C:$C,$A37,'Long Table'!$A:$A,"FY 2016-17",'Long Table'!$T:$T,"&lt;&gt;")=0,"",SUMIFS('Long Table'!$T:$T,'Long Table'!$C:$C,$A37,'Long Table'!$A:$A,"FY 2016-17"))</f>
        <v>9080</v>
      </c>
      <c r="K37" s="9" t="n">
        <f aca="false">IF(COUNTIFS('Long Table'!$C:$C,$A37,'Long Table'!$A:$A,"FY 2017-18",'Long Table'!$T:$T,"&lt;&gt;")=0,"",SUMIFS('Long Table'!$T:$T,'Long Table'!$C:$C,$A37,'Long Table'!$A:$A,"FY 2017-18"))</f>
        <v>6597</v>
      </c>
      <c r="L37" s="16" t="n">
        <f aca="false">IF(COUNTIFS('Long Table'!$C:$C,$A37,'Long Table'!$A:$A,"FY 2013-14",'Long Table'!$S:$S,"&lt;&gt;")=0,"",SUMIFS('Long Table'!$S:$S,'Long Table'!$C:$C,$A37,'Long Table'!$A:$A,"FY 2013-14"))</f>
        <v>9500</v>
      </c>
      <c r="M37" s="16" t="n">
        <f aca="false">IF(COUNTIFS('Long Table'!$C:$C,$A37,'Long Table'!$A:$A,"FY 2014-15",'Long Table'!$S:$S,"&lt;&gt;")=0,"",SUMIFS('Long Table'!$S:$S,'Long Table'!$C:$C,$A37,'Long Table'!$A:$A,"FY 2014-15"))</f>
        <v>9500</v>
      </c>
      <c r="N37" s="16" t="n">
        <f aca="false">IF(COUNTIFS('Long Table'!$C:$C,$A37,'Long Table'!$A:$A,"FY 2015-16",'Long Table'!$S:$S,"&lt;&gt;")=0,"",SUMIFS('Long Table'!$S:$S,'Long Table'!$C:$C,$A37,'Long Table'!$A:$A,"FY 2015-16"))</f>
        <v>9500</v>
      </c>
      <c r="O37" s="16" t="n">
        <f aca="false">IF(COUNTIFS('Long Table'!$C:$C,$A37,'Long Table'!$A:$A,"FY 2016-17",'Long Table'!$S:$S,"&lt;&gt;")=0,"",SUMIFS('Long Table'!$S:$S,'Long Table'!$C:$C,$A37,'Long Table'!$A:$A,"FY 2016-17"))</f>
        <v>12085</v>
      </c>
      <c r="P37" s="16" t="n">
        <f aca="false">IF(COUNTIFS('Long Table'!$C:$C,$A37,'Long Table'!$A:$A,"FY 2017-18",'Long Table'!$S:$S,"&lt;&gt;")=0,"",SUMIFS('Long Table'!$S:$S,'Long Table'!$C:$C,$A37,'Long Table'!$A:$A,"FY 2017-18"))</f>
        <v>10000</v>
      </c>
      <c r="Q37" s="17" t="n">
        <f aca="false">IF(COUNT(F37:K37)&lt;2,"",INDEX(F37:K37,MATCH(9.99E+307,F37:K37))-INDEX(F37:K37,MATCH(TRUE(),INDEX(ISNUMBER(F37:K37),0),0)))</f>
        <v>2698</v>
      </c>
      <c r="R37" s="5" t="n">
        <f aca="false">COUNTIFS('Long Table'!$C:$C,$A37,'Long Table'!$W:$W,"Met")</f>
        <v>1</v>
      </c>
    </row>
    <row r="38" customFormat="false" ht="15" hidden="false" customHeight="false" outlineLevel="0" collapsed="false">
      <c r="A38" s="5" t="s">
        <v>272</v>
      </c>
      <c r="B38" s="5" t="s">
        <v>273</v>
      </c>
      <c r="C38" s="5" t="s">
        <v>242</v>
      </c>
      <c r="D38" s="5" t="s">
        <v>252</v>
      </c>
      <c r="E38" s="5" t="s">
        <v>50</v>
      </c>
      <c r="F38" s="10" t="n">
        <f aca="false">IF(COUNTIFS('Long Table'!$C:$C,$A38,'Long Table'!$A:$A,"FY 2013-14",'Long Table'!$R:$R,"&lt;&gt;")=0,"",SUMIFS('Long Table'!$R:$R,'Long Table'!$C:$C,$A38,'Long Table'!$A:$A,"FY 2013-14"))</f>
        <v>163484.59</v>
      </c>
      <c r="G38" s="10" t="n">
        <f aca="false">IF(COUNTIFS('Long Table'!$C:$C,$A38,'Long Table'!$A:$A,"FY 2013-14",'Long Table'!$T:$T,"&lt;&gt;")=0,"",SUMIFS('Long Table'!$T:$T,'Long Table'!$C:$C,$A38,'Long Table'!$A:$A,"FY 2013-14"))</f>
        <v>141636.19</v>
      </c>
      <c r="H38" s="10" t="n">
        <f aca="false">IF(COUNTIFS('Long Table'!$C:$C,$A38,'Long Table'!$A:$A,"FY 2014-15",'Long Table'!$T:$T,"&lt;&gt;")=0,"",SUMIFS('Long Table'!$T:$T,'Long Table'!$C:$C,$A38,'Long Table'!$A:$A,"FY 2014-15"))</f>
        <v>208771</v>
      </c>
      <c r="I38" s="10" t="n">
        <f aca="false">IF(COUNTIFS('Long Table'!$C:$C,$A38,'Long Table'!$A:$A,"FY 2015-16",'Long Table'!$T:$T,"&lt;&gt;")=0,"",SUMIFS('Long Table'!$T:$T,'Long Table'!$C:$C,$A38,'Long Table'!$A:$A,"FY 2015-16"))</f>
        <v>146028</v>
      </c>
      <c r="J38" s="10" t="n">
        <f aca="false">IF(COUNTIFS('Long Table'!$C:$C,$A38,'Long Table'!$A:$A,"FY 2016-17",'Long Table'!$T:$T,"&lt;&gt;")=0,"",SUMIFS('Long Table'!$T:$T,'Long Table'!$C:$C,$A38,'Long Table'!$A:$A,"FY 2016-17"))</f>
        <v>356850</v>
      </c>
      <c r="K38" s="10" t="n">
        <f aca="false">IF(COUNTIFS('Long Table'!$C:$C,$A38,'Long Table'!$A:$A,"FY 2017-18",'Long Table'!$T:$T,"&lt;&gt;")=0,"",SUMIFS('Long Table'!$T:$T,'Long Table'!$C:$C,$A38,'Long Table'!$A:$A,"FY 2017-18"))</f>
        <v>134140</v>
      </c>
      <c r="L38" s="18" t="n">
        <f aca="false">IF(COUNTIFS('Long Table'!$C:$C,$A38,'Long Table'!$A:$A,"FY 2013-14",'Long Table'!$S:$S,"&lt;&gt;")=0,"",SUMIFS('Long Table'!$S:$S,'Long Table'!$C:$C,$A38,'Long Table'!$A:$A,"FY 2013-14"))</f>
        <v>148717.99</v>
      </c>
      <c r="M38" s="18" t="n">
        <f aca="false">IF(COUNTIFS('Long Table'!$C:$C,$A38,'Long Table'!$A:$A,"FY 2014-15",'Long Table'!$S:$S,"&lt;&gt;")=0,"",SUMIFS('Long Table'!$S:$S,'Long Table'!$C:$C,$A38,'Long Table'!$A:$A,"FY 2014-15"))</f>
        <v>148717.99</v>
      </c>
      <c r="N38" s="18" t="n">
        <f aca="false">IF(COUNTIFS('Long Table'!$C:$C,$A38,'Long Table'!$A:$A,"FY 2015-16",'Long Table'!$S:$S,"&lt;&gt;")=0,"",SUMIFS('Long Table'!$S:$S,'Long Table'!$C:$C,$A38,'Long Table'!$A:$A,"FY 2015-16"))</f>
        <v>148718</v>
      </c>
      <c r="O38" s="18" t="n">
        <f aca="false">IF(COUNTIFS('Long Table'!$C:$C,$A38,'Long Table'!$A:$A,"FY 2016-17",'Long Table'!$S:$S,"&lt;&gt;")=0,"",SUMIFS('Long Table'!$S:$S,'Long Table'!$C:$C,$A38,'Long Table'!$A:$A,"FY 2016-17"))</f>
        <v>160630</v>
      </c>
      <c r="P38" s="18" t="n">
        <f aca="false">IF(COUNTIFS('Long Table'!$C:$C,$A38,'Long Table'!$A:$A,"FY 2017-18",'Long Table'!$S:$S,"&lt;&gt;")=0,"",SUMIFS('Long Table'!$S:$S,'Long Table'!$C:$C,$A38,'Long Table'!$A:$A,"FY 2017-18"))</f>
        <v>375000</v>
      </c>
      <c r="Q38" s="19" t="n">
        <f aca="false">IF(COUNT(F38:K38)&lt;2,"",INDEX(F38:K38,MATCH(9.99E+307,F38:K38))-INDEX(F38:K38,MATCH(TRUE(),INDEX(ISNUMBER(F38:K38),0),0)))</f>
        <v>-29344.59</v>
      </c>
      <c r="R38" s="5" t="n">
        <f aca="false">COUNTIFS('Long Table'!$C:$C,$A38,'Long Table'!$W:$W,"Met")</f>
        <v>1</v>
      </c>
    </row>
    <row r="39" customFormat="false" ht="15" hidden="false" customHeight="false" outlineLevel="0" collapsed="false">
      <c r="A39" s="5" t="s">
        <v>278</v>
      </c>
      <c r="B39" s="5" t="s">
        <v>279</v>
      </c>
      <c r="C39" s="5" t="s">
        <v>242</v>
      </c>
      <c r="D39" s="5" t="s">
        <v>252</v>
      </c>
      <c r="E39" s="5" t="s">
        <v>50</v>
      </c>
      <c r="F39" s="10" t="n">
        <f aca="false">IF(COUNTIFS('Long Table'!$C:$C,$A39,'Long Table'!$A:$A,"FY 2013-14",'Long Table'!$R:$R,"&lt;&gt;")=0,"",SUMIFS('Long Table'!$R:$R,'Long Table'!$C:$C,$A39,'Long Table'!$A:$A,"FY 2013-14"))</f>
        <v>543561.08</v>
      </c>
      <c r="G39" s="10" t="n">
        <f aca="false">IF(COUNTIFS('Long Table'!$C:$C,$A39,'Long Table'!$A:$A,"FY 2013-14",'Long Table'!$T:$T,"&lt;&gt;")=0,"",SUMIFS('Long Table'!$T:$T,'Long Table'!$C:$C,$A39,'Long Table'!$A:$A,"FY 2013-14"))</f>
        <v>615726.14</v>
      </c>
      <c r="H39" s="10" t="n">
        <f aca="false">IF(COUNTIFS('Long Table'!$C:$C,$A39,'Long Table'!$A:$A,"FY 2014-15",'Long Table'!$T:$T,"&lt;&gt;")=0,"",SUMIFS('Long Table'!$T:$T,'Long Table'!$C:$C,$A39,'Long Table'!$A:$A,"FY 2014-15"))</f>
        <v>874132</v>
      </c>
      <c r="I39" s="10" t="n">
        <f aca="false">IF(COUNTIFS('Long Table'!$C:$C,$A39,'Long Table'!$A:$A,"FY 2015-16",'Long Table'!$T:$T,"&lt;&gt;")=0,"",SUMIFS('Long Table'!$T:$T,'Long Table'!$C:$C,$A39,'Long Table'!$A:$A,"FY 2015-16"))</f>
        <v>934811</v>
      </c>
      <c r="J39" s="10" t="n">
        <f aca="false">IF(COUNTIFS('Long Table'!$C:$C,$A39,'Long Table'!$A:$A,"FY 2016-17",'Long Table'!$T:$T,"&lt;&gt;")=0,"",SUMIFS('Long Table'!$T:$T,'Long Table'!$C:$C,$A39,'Long Table'!$A:$A,"FY 2016-17"))</f>
        <v>1341679</v>
      </c>
      <c r="K39" s="10" t="n">
        <f aca="false">IF(COUNTIFS('Long Table'!$C:$C,$A39,'Long Table'!$A:$A,"FY 2017-18",'Long Table'!$T:$T,"&lt;&gt;")=0,"",SUMIFS('Long Table'!$T:$T,'Long Table'!$C:$C,$A39,'Long Table'!$A:$A,"FY 2017-18"))</f>
        <v>1335083</v>
      </c>
      <c r="L39" s="18" t="n">
        <f aca="false">IF(COUNTIFS('Long Table'!$C:$C,$A39,'Long Table'!$A:$A,"FY 2013-14",'Long Table'!$S:$S,"&lt;&gt;")=0,"",SUMIFS('Long Table'!$S:$S,'Long Table'!$C:$C,$A39,'Long Table'!$A:$A,"FY 2013-14"))</f>
        <v>700000</v>
      </c>
      <c r="M39" s="18" t="n">
        <f aca="false">IF(COUNTIFS('Long Table'!$C:$C,$A39,'Long Table'!$A:$A,"FY 2014-15",'Long Table'!$S:$S,"&lt;&gt;")=0,"",SUMIFS('Long Table'!$S:$S,'Long Table'!$C:$C,$A39,'Long Table'!$A:$A,"FY 2014-15"))</f>
        <v>700000</v>
      </c>
      <c r="N39" s="18" t="n">
        <f aca="false">IF(COUNTIFS('Long Table'!$C:$C,$A39,'Long Table'!$A:$A,"FY 2015-16",'Long Table'!$S:$S,"&lt;&gt;")=0,"",SUMIFS('Long Table'!$S:$S,'Long Table'!$C:$C,$A39,'Long Table'!$A:$A,"FY 2015-16"))</f>
        <v>700000</v>
      </c>
      <c r="O39" s="18" t="n">
        <f aca="false">IF(COUNTIFS('Long Table'!$C:$C,$A39,'Long Table'!$A:$A,"FY 2016-17",'Long Table'!$S:$S,"&lt;&gt;")=0,"",SUMIFS('Long Table'!$S:$S,'Long Table'!$C:$C,$A39,'Long Table'!$A:$A,"FY 2016-17"))</f>
        <v>1028292</v>
      </c>
      <c r="P39" s="18" t="n">
        <f aca="false">IF(COUNTIFS('Long Table'!$C:$C,$A39,'Long Table'!$A:$A,"FY 2017-18",'Long Table'!$S:$S,"&lt;&gt;")=0,"",SUMIFS('Long Table'!$S:$S,'Long Table'!$C:$C,$A39,'Long Table'!$A:$A,"FY 2017-18"))</f>
        <v>1500000</v>
      </c>
      <c r="Q39" s="19" t="n">
        <f aca="false">IF(COUNT(F39:K39)&lt;2,"",INDEX(F39:K39,MATCH(9.99E+307,F39:K39))-INDEX(F39:K39,MATCH(TRUE(),INDEX(ISNUMBER(F39:K39),0),0)))</f>
        <v>791521.92</v>
      </c>
      <c r="R39" s="5" t="n">
        <f aca="false">COUNTIFS('Long Table'!$C:$C,$A39,'Long Table'!$W:$W,"Met")</f>
        <v>2</v>
      </c>
    </row>
    <row r="40" customFormat="false" ht="15" hidden="false" customHeight="false" outlineLevel="0" collapsed="false">
      <c r="A40" s="5" t="s">
        <v>284</v>
      </c>
      <c r="B40" s="5" t="s">
        <v>285</v>
      </c>
      <c r="C40" s="5" t="s">
        <v>242</v>
      </c>
      <c r="D40" s="5" t="s">
        <v>252</v>
      </c>
      <c r="E40" s="5" t="s">
        <v>50</v>
      </c>
      <c r="F40" s="10" t="n">
        <f aca="false">IF(COUNTIFS('Long Table'!$C:$C,$A40,'Long Table'!$A:$A,"FY 2013-14",'Long Table'!$R:$R,"&lt;&gt;")=0,"",SUMIFS('Long Table'!$R:$R,'Long Table'!$C:$C,$A40,'Long Table'!$A:$A,"FY 2013-14"))</f>
        <v>148026628</v>
      </c>
      <c r="G40" s="10" t="n">
        <f aca="false">IF(COUNTIFS('Long Table'!$C:$C,$A40,'Long Table'!$A:$A,"FY 2013-14",'Long Table'!$T:$T,"&lt;&gt;")=0,"",SUMIFS('Long Table'!$T:$T,'Long Table'!$C:$C,$A40,'Long Table'!$A:$A,"FY 2013-14"))</f>
        <v>161126468</v>
      </c>
      <c r="H40" s="10" t="n">
        <f aca="false">IF(COUNTIFS('Long Table'!$C:$C,$A40,'Long Table'!$A:$A,"FY 2014-15",'Long Table'!$T:$T,"&lt;&gt;")=0,"",SUMIFS('Long Table'!$T:$T,'Long Table'!$C:$C,$A40,'Long Table'!$A:$A,"FY 2014-15"))</f>
        <v>181050007</v>
      </c>
      <c r="I40" s="10" t="n">
        <f aca="false">IF(COUNTIFS('Long Table'!$C:$C,$A40,'Long Table'!$A:$A,"FY 2015-16",'Long Table'!$T:$T,"&lt;&gt;")=0,"",SUMIFS('Long Table'!$T:$T,'Long Table'!$C:$C,$A40,'Long Table'!$A:$A,"FY 2015-16"))</f>
        <v>187260125</v>
      </c>
      <c r="J40" s="10" t="n">
        <f aca="false">IF(COUNTIFS('Long Table'!$C:$C,$A40,'Long Table'!$A:$A,"FY 2016-17",'Long Table'!$T:$T,"&lt;&gt;")=0,"",SUMIFS('Long Table'!$T:$T,'Long Table'!$C:$C,$A40,'Long Table'!$A:$A,"FY 2016-17"))</f>
        <v>190782336.4</v>
      </c>
      <c r="K40" s="10" t="n">
        <f aca="false">IF(COUNTIFS('Long Table'!$C:$C,$A40,'Long Table'!$A:$A,"FY 2017-18",'Long Table'!$T:$T,"&lt;&gt;")=0,"",SUMIFS('Long Table'!$T:$T,'Long Table'!$C:$C,$A40,'Long Table'!$A:$A,"FY 2017-18"))</f>
        <v>194251607</v>
      </c>
      <c r="L40" s="18" t="n">
        <f aca="false">IF(COUNTIFS('Long Table'!$C:$C,$A40,'Long Table'!$A:$A,"FY 2013-14",'Long Table'!$S:$S,"&lt;&gt;")=0,"",SUMIFS('Long Table'!$S:$S,'Long Table'!$C:$C,$A40,'Long Table'!$A:$A,"FY 2013-14"))</f>
        <v>175205918</v>
      </c>
      <c r="M40" s="18" t="n">
        <f aca="false">IF(COUNTIFS('Long Table'!$C:$C,$A40,'Long Table'!$A:$A,"FY 2014-15",'Long Table'!$S:$S,"&lt;&gt;")=0,"",SUMIFS('Long Table'!$S:$S,'Long Table'!$C:$C,$A40,'Long Table'!$A:$A,"FY 2014-15"))</f>
        <v>175205918</v>
      </c>
      <c r="N40" s="18" t="n">
        <f aca="false">IF(COUNTIFS('Long Table'!$C:$C,$A40,'Long Table'!$A:$A,"FY 2015-16",'Long Table'!$S:$S,"&lt;&gt;")=0,"",SUMIFS('Long Table'!$S:$S,'Long Table'!$C:$C,$A40,'Long Table'!$A:$A,"FY 2015-16"))</f>
        <v>175205918</v>
      </c>
      <c r="O40" s="18" t="n">
        <f aca="false">IF(COUNTIFS('Long Table'!$C:$C,$A40,'Long Table'!$A:$A,"FY 2016-17",'Long Table'!$S:$S,"&lt;&gt;")=0,"",SUMIFS('Long Table'!$S:$S,'Long Table'!$C:$C,$A40,'Long Table'!$A:$A,"FY 2016-17"))</f>
        <v>188000000</v>
      </c>
      <c r="P40" s="18" t="n">
        <f aca="false">IF(COUNTIFS('Long Table'!$C:$C,$A40,'Long Table'!$A:$A,"FY 2017-18",'Long Table'!$S:$S,"&lt;&gt;")=0,"",SUMIFS('Long Table'!$S:$S,'Long Table'!$C:$C,$A40,'Long Table'!$A:$A,"FY 2017-18"))</f>
        <v>195000000</v>
      </c>
      <c r="Q40" s="19" t="n">
        <f aca="false">IF(COUNT(F40:K40)&lt;2,"",INDEX(F40:K40,MATCH(9.99E+307,F40:K40))-INDEX(F40:K40,MATCH(TRUE(),INDEX(ISNUMBER(F40:K40),0),0)))</f>
        <v>46224979</v>
      </c>
      <c r="R40" s="5" t="n">
        <f aca="false">COUNTIFS('Long Table'!$C:$C,$A40,'Long Table'!$W:$W,"Met")</f>
        <v>2</v>
      </c>
    </row>
    <row r="41" customFormat="false" ht="15" hidden="false" customHeight="false" outlineLevel="0" collapsed="false">
      <c r="A41" s="5" t="s">
        <v>290</v>
      </c>
      <c r="B41" s="5" t="s">
        <v>291</v>
      </c>
      <c r="C41" s="5" t="s">
        <v>242</v>
      </c>
      <c r="D41" s="5" t="s">
        <v>190</v>
      </c>
      <c r="E41" s="5" t="s">
        <v>50</v>
      </c>
      <c r="F41" s="9" t="str">
        <f aca="false">IF(COUNTIFS('Long Table'!$C:$C,$A41,'Long Table'!$A:$A,"FY 2013-14",'Long Table'!$R:$R,"&lt;&gt;")=0,"",SUMIFS('Long Table'!$R:$R,'Long Table'!$C:$C,$A41,'Long Table'!$A:$A,"FY 2013-14"))</f>
        <v/>
      </c>
      <c r="G41" s="9" t="n">
        <f aca="false">IF(COUNTIFS('Long Table'!$C:$C,$A41,'Long Table'!$A:$A,"FY 2013-14",'Long Table'!$T:$T,"&lt;&gt;")=0,"",SUMIFS('Long Table'!$T:$T,'Long Table'!$C:$C,$A41,'Long Table'!$A:$A,"FY 2013-14"))</f>
        <v>26</v>
      </c>
      <c r="H41" s="9" t="n">
        <f aca="false">IF(COUNTIFS('Long Table'!$C:$C,$A41,'Long Table'!$A:$A,"FY 2014-15",'Long Table'!$T:$T,"&lt;&gt;")=0,"",SUMIFS('Long Table'!$T:$T,'Long Table'!$C:$C,$A41,'Long Table'!$A:$A,"FY 2014-15"))</f>
        <v>408</v>
      </c>
      <c r="I41" s="9" t="n">
        <f aca="false">IF(COUNTIFS('Long Table'!$C:$C,$A41,'Long Table'!$A:$A,"FY 2015-16",'Long Table'!$T:$T,"&lt;&gt;")=0,"",SUMIFS('Long Table'!$T:$T,'Long Table'!$C:$C,$A41,'Long Table'!$A:$A,"FY 2015-16"))</f>
        <v>441</v>
      </c>
      <c r="J41" s="9" t="str">
        <f aca="false">IF(COUNTIFS('Long Table'!$C:$C,$A41,'Long Table'!$A:$A,"FY 2016-17",'Long Table'!$T:$T,"&lt;&gt;")=0,"",SUMIFS('Long Table'!$T:$T,'Long Table'!$C:$C,$A41,'Long Table'!$A:$A,"FY 2016-17"))</f>
        <v/>
      </c>
      <c r="K41" s="9" t="str">
        <f aca="false">IF(COUNTIFS('Long Table'!$C:$C,$A41,'Long Table'!$A:$A,"FY 2017-18",'Long Table'!$T:$T,"&lt;&gt;")=0,"",SUMIFS('Long Table'!$T:$T,'Long Table'!$C:$C,$A41,'Long Table'!$A:$A,"FY 2017-18"))</f>
        <v/>
      </c>
      <c r="L41" s="16" t="n">
        <f aca="false">IF(COUNTIFS('Long Table'!$C:$C,$A41,'Long Table'!$A:$A,"FY 2013-14",'Long Table'!$S:$S,"&lt;&gt;")=0,"",SUMIFS('Long Table'!$S:$S,'Long Table'!$C:$C,$A41,'Long Table'!$A:$A,"FY 2013-14"))</f>
        <v>500</v>
      </c>
      <c r="M41" s="16" t="n">
        <f aca="false">IF(COUNTIFS('Long Table'!$C:$C,$A41,'Long Table'!$A:$A,"FY 2014-15",'Long Table'!$S:$S,"&lt;&gt;")=0,"",SUMIFS('Long Table'!$S:$S,'Long Table'!$C:$C,$A41,'Long Table'!$A:$A,"FY 2014-15"))</f>
        <v>500</v>
      </c>
      <c r="N41" s="16" t="n">
        <f aca="false">IF(COUNTIFS('Long Table'!$C:$C,$A41,'Long Table'!$A:$A,"FY 2015-16",'Long Table'!$S:$S,"&lt;&gt;")=0,"",SUMIFS('Long Table'!$S:$S,'Long Table'!$C:$C,$A41,'Long Table'!$A:$A,"FY 2015-16"))</f>
        <v>500</v>
      </c>
      <c r="O41" s="16" t="str">
        <f aca="false">IF(COUNTIFS('Long Table'!$C:$C,$A41,'Long Table'!$A:$A,"FY 2016-17",'Long Table'!$S:$S,"&lt;&gt;")=0,"",SUMIFS('Long Table'!$S:$S,'Long Table'!$C:$C,$A41,'Long Table'!$A:$A,"FY 2016-17"))</f>
        <v/>
      </c>
      <c r="P41" s="16" t="str">
        <f aca="false">IF(COUNTIFS('Long Table'!$C:$C,$A41,'Long Table'!$A:$A,"FY 2017-18",'Long Table'!$S:$S,"&lt;&gt;")=0,"",SUMIFS('Long Table'!$S:$S,'Long Table'!$C:$C,$A41,'Long Table'!$A:$A,"FY 2017-18"))</f>
        <v/>
      </c>
      <c r="Q41" s="17" t="n">
        <f aca="false">IF(COUNT(F41:K41)&lt;2,"",INDEX(F41:K41,MATCH(9.99E+307,F41:K41))-INDEX(F41:K41,MATCH(TRUE(),INDEX(ISNUMBER(F41:K41),0),0)))</f>
        <v>415</v>
      </c>
      <c r="R41" s="5" t="n">
        <f aca="false">COUNTIFS('Long Table'!$C:$C,$A41,'Long Table'!$W:$W,"Met")</f>
        <v>0</v>
      </c>
    </row>
    <row r="42" customFormat="false" ht="15" hidden="false" customHeight="false" outlineLevel="0" collapsed="false">
      <c r="A42" s="5" t="s">
        <v>297</v>
      </c>
      <c r="B42" s="5" t="s">
        <v>298</v>
      </c>
      <c r="C42" s="5" t="s">
        <v>242</v>
      </c>
      <c r="D42" s="5" t="s">
        <v>190</v>
      </c>
      <c r="E42" s="5" t="s">
        <v>50</v>
      </c>
      <c r="F42" s="9" t="str">
        <f aca="false">IF(COUNTIFS('Long Table'!$C:$C,$A42,'Long Table'!$A:$A,"FY 2013-14",'Long Table'!$R:$R,"&lt;&gt;")=0,"",SUMIFS('Long Table'!$R:$R,'Long Table'!$C:$C,$A42,'Long Table'!$A:$A,"FY 2013-14"))</f>
        <v/>
      </c>
      <c r="G42" s="9" t="str">
        <f aca="false">IF(COUNTIFS('Long Table'!$C:$C,$A42,'Long Table'!$A:$A,"FY 2013-14",'Long Table'!$T:$T,"&lt;&gt;")=0,"",SUMIFS('Long Table'!$T:$T,'Long Table'!$C:$C,$A42,'Long Table'!$A:$A,"FY 2013-14"))</f>
        <v/>
      </c>
      <c r="H42" s="9" t="n">
        <f aca="false">IF(COUNTIFS('Long Table'!$C:$C,$A42,'Long Table'!$A:$A,"FY 2014-15",'Long Table'!$T:$T,"&lt;&gt;")=0,"",SUMIFS('Long Table'!$T:$T,'Long Table'!$C:$C,$A42,'Long Table'!$A:$A,"FY 2014-15"))</f>
        <v>257</v>
      </c>
      <c r="I42" s="9" t="str">
        <f aca="false">IF(COUNTIFS('Long Table'!$C:$C,$A42,'Long Table'!$A:$A,"FY 2015-16",'Long Table'!$T:$T,"&lt;&gt;")=0,"",SUMIFS('Long Table'!$T:$T,'Long Table'!$C:$C,$A42,'Long Table'!$A:$A,"FY 2015-16"))</f>
        <v/>
      </c>
      <c r="J42" s="9" t="str">
        <f aca="false">IF(COUNTIFS('Long Table'!$C:$C,$A42,'Long Table'!$A:$A,"FY 2016-17",'Long Table'!$T:$T,"&lt;&gt;")=0,"",SUMIFS('Long Table'!$T:$T,'Long Table'!$C:$C,$A42,'Long Table'!$A:$A,"FY 2016-17"))</f>
        <v/>
      </c>
      <c r="K42" s="9" t="str">
        <f aca="false">IF(COUNTIFS('Long Table'!$C:$C,$A42,'Long Table'!$A:$A,"FY 2017-18",'Long Table'!$T:$T,"&lt;&gt;")=0,"",SUMIFS('Long Table'!$T:$T,'Long Table'!$C:$C,$A42,'Long Table'!$A:$A,"FY 2017-18"))</f>
        <v/>
      </c>
      <c r="L42" s="16" t="n">
        <f aca="false">IF(COUNTIFS('Long Table'!$C:$C,$A42,'Long Table'!$A:$A,"FY 2013-14",'Long Table'!$S:$S,"&lt;&gt;")=0,"",SUMIFS('Long Table'!$S:$S,'Long Table'!$C:$C,$A42,'Long Table'!$A:$A,"FY 2013-14"))</f>
        <v>300</v>
      </c>
      <c r="M42" s="16" t="n">
        <f aca="false">IF(COUNTIFS('Long Table'!$C:$C,$A42,'Long Table'!$A:$A,"FY 2014-15",'Long Table'!$S:$S,"&lt;&gt;")=0,"",SUMIFS('Long Table'!$S:$S,'Long Table'!$C:$C,$A42,'Long Table'!$A:$A,"FY 2014-15"))</f>
        <v>300</v>
      </c>
      <c r="N42" s="16" t="str">
        <f aca="false">IF(COUNTIFS('Long Table'!$C:$C,$A42,'Long Table'!$A:$A,"FY 2015-16",'Long Table'!$S:$S,"&lt;&gt;")=0,"",SUMIFS('Long Table'!$S:$S,'Long Table'!$C:$C,$A42,'Long Table'!$A:$A,"FY 2015-16"))</f>
        <v/>
      </c>
      <c r="O42" s="16" t="str">
        <f aca="false">IF(COUNTIFS('Long Table'!$C:$C,$A42,'Long Table'!$A:$A,"FY 2016-17",'Long Table'!$S:$S,"&lt;&gt;")=0,"",SUMIFS('Long Table'!$S:$S,'Long Table'!$C:$C,$A42,'Long Table'!$A:$A,"FY 2016-17"))</f>
        <v/>
      </c>
      <c r="P42" s="16" t="str">
        <f aca="false">IF(COUNTIFS('Long Table'!$C:$C,$A42,'Long Table'!$A:$A,"FY 2017-18",'Long Table'!$S:$S,"&lt;&gt;")=0,"",SUMIFS('Long Table'!$S:$S,'Long Table'!$C:$C,$A42,'Long Table'!$A:$A,"FY 2017-18"))</f>
        <v/>
      </c>
      <c r="Q42" s="17" t="str">
        <f aca="false">IF(COUNT(F42:K42)&lt;2,"",INDEX(F42:K42,MATCH(9.99E+307,F42:K42))-INDEX(F42:K42,MATCH(TRUE(),INDEX(ISNUMBER(F42:K42),0),0)))</f>
        <v/>
      </c>
      <c r="R42" s="5" t="n">
        <f aca="false">COUNTIFS('Long Table'!$C:$C,$A42,'Long Table'!$W:$W,"Met")</f>
        <v>0</v>
      </c>
    </row>
    <row r="43" customFormat="false" ht="15" hidden="false" customHeight="false" outlineLevel="0" collapsed="false">
      <c r="A43" s="5" t="s">
        <v>304</v>
      </c>
      <c r="B43" s="5" t="s">
        <v>305</v>
      </c>
      <c r="C43" s="5" t="s">
        <v>242</v>
      </c>
      <c r="D43" s="5" t="s">
        <v>190</v>
      </c>
      <c r="E43" s="5" t="s">
        <v>50</v>
      </c>
      <c r="F43" s="9" t="n">
        <f aca="false">IF(COUNTIFS('Long Table'!$C:$C,$A43,'Long Table'!$A:$A,"FY 2013-14",'Long Table'!$R:$R,"&lt;&gt;")=0,"",SUMIFS('Long Table'!$R:$R,'Long Table'!$C:$C,$A43,'Long Table'!$A:$A,"FY 2013-14"))</f>
        <v>684</v>
      </c>
      <c r="G43" s="9" t="n">
        <f aca="false">IF(COUNTIFS('Long Table'!$C:$C,$A43,'Long Table'!$A:$A,"FY 2013-14",'Long Table'!$T:$T,"&lt;&gt;")=0,"",SUMIFS('Long Table'!$T:$T,'Long Table'!$C:$C,$A43,'Long Table'!$A:$A,"FY 2013-14"))</f>
        <v>633</v>
      </c>
      <c r="H43" s="9" t="str">
        <f aca="false">IF(COUNTIFS('Long Table'!$C:$C,$A43,'Long Table'!$A:$A,"FY 2014-15",'Long Table'!$T:$T,"&lt;&gt;")=0,"",SUMIFS('Long Table'!$T:$T,'Long Table'!$C:$C,$A43,'Long Table'!$A:$A,"FY 2014-15"))</f>
        <v/>
      </c>
      <c r="I43" s="9" t="str">
        <f aca="false">IF(COUNTIFS('Long Table'!$C:$C,$A43,'Long Table'!$A:$A,"FY 2015-16",'Long Table'!$T:$T,"&lt;&gt;")=0,"",SUMIFS('Long Table'!$T:$T,'Long Table'!$C:$C,$A43,'Long Table'!$A:$A,"FY 2015-16"))</f>
        <v/>
      </c>
      <c r="J43" s="9" t="str">
        <f aca="false">IF(COUNTIFS('Long Table'!$C:$C,$A43,'Long Table'!$A:$A,"FY 2016-17",'Long Table'!$T:$T,"&lt;&gt;")=0,"",SUMIFS('Long Table'!$T:$T,'Long Table'!$C:$C,$A43,'Long Table'!$A:$A,"FY 2016-17"))</f>
        <v/>
      </c>
      <c r="K43" s="9" t="str">
        <f aca="false">IF(COUNTIFS('Long Table'!$C:$C,$A43,'Long Table'!$A:$A,"FY 2017-18",'Long Table'!$T:$T,"&lt;&gt;")=0,"",SUMIFS('Long Table'!$T:$T,'Long Table'!$C:$C,$A43,'Long Table'!$A:$A,"FY 2017-18"))</f>
        <v/>
      </c>
      <c r="L43" s="16" t="n">
        <f aca="false">IF(COUNTIFS('Long Table'!$C:$C,$A43,'Long Table'!$A:$A,"FY 2013-14",'Long Table'!$S:$S,"&lt;&gt;")=0,"",SUMIFS('Long Table'!$S:$S,'Long Table'!$C:$C,$A43,'Long Table'!$A:$A,"FY 2013-14"))</f>
        <v>700</v>
      </c>
      <c r="M43" s="16" t="str">
        <f aca="false">IF(COUNTIFS('Long Table'!$C:$C,$A43,'Long Table'!$A:$A,"FY 2014-15",'Long Table'!$S:$S,"&lt;&gt;")=0,"",SUMIFS('Long Table'!$S:$S,'Long Table'!$C:$C,$A43,'Long Table'!$A:$A,"FY 2014-15"))</f>
        <v/>
      </c>
      <c r="N43" s="16" t="str">
        <f aca="false">IF(COUNTIFS('Long Table'!$C:$C,$A43,'Long Table'!$A:$A,"FY 2015-16",'Long Table'!$S:$S,"&lt;&gt;")=0,"",SUMIFS('Long Table'!$S:$S,'Long Table'!$C:$C,$A43,'Long Table'!$A:$A,"FY 2015-16"))</f>
        <v/>
      </c>
      <c r="O43" s="16" t="str">
        <f aca="false">IF(COUNTIFS('Long Table'!$C:$C,$A43,'Long Table'!$A:$A,"FY 2016-17",'Long Table'!$S:$S,"&lt;&gt;")=0,"",SUMIFS('Long Table'!$S:$S,'Long Table'!$C:$C,$A43,'Long Table'!$A:$A,"FY 2016-17"))</f>
        <v/>
      </c>
      <c r="P43" s="16" t="str">
        <f aca="false">IF(COUNTIFS('Long Table'!$C:$C,$A43,'Long Table'!$A:$A,"FY 2017-18",'Long Table'!$S:$S,"&lt;&gt;")=0,"",SUMIFS('Long Table'!$S:$S,'Long Table'!$C:$C,$A43,'Long Table'!$A:$A,"FY 2017-18"))</f>
        <v/>
      </c>
      <c r="Q43" s="17" t="n">
        <f aca="false">IF(COUNT(F43:K43)&lt;2,"",INDEX(F43:K43,MATCH(9.99E+307,F43:K43))-INDEX(F43:K43,MATCH(TRUE(),INDEX(ISNUMBER(F43:K43),0),0)))</f>
        <v>-51</v>
      </c>
      <c r="R43" s="5" t="n">
        <f aca="false">COUNTIFS('Long Table'!$C:$C,$A43,'Long Table'!$W:$W,"Met")</f>
        <v>0</v>
      </c>
    </row>
    <row r="45" customFormat="false" ht="15" hidden="false" customHeight="false" outlineLevel="0" collapsed="false">
      <c r="A45" s="11" t="s">
        <v>799</v>
      </c>
    </row>
    <row r="46" customFormat="false" ht="15" hidden="false" customHeight="false" outlineLevel="0" collapsed="false">
      <c r="A46" s="11" t="s">
        <v>800</v>
      </c>
    </row>
    <row r="47" customFormat="false" ht="15" hidden="false" customHeight="false" outlineLevel="0" collapsed="false">
      <c r="A47" s="11" t="s">
        <v>1</v>
      </c>
    </row>
  </sheetData>
  <conditionalFormatting sqref="I2:I43">
    <cfRule type="expression" priority="2" aboveAverage="0" equalAverage="0" bottom="0" percent="0" rank="0" text="" dxfId="5">
      <formula>AND(ISNUMBER(I2),ISNUMBER(N2),OR(AND($E2="Higher is better",I2&gt;=N2),AND($E2="Lower is better",I2&lt;=N2)))</formula>
    </cfRule>
    <cfRule type="expression" priority="3" aboveAverage="0" equalAverage="0" bottom="0" percent="0" rank="0" text="" dxfId="6">
      <formula>AND(ISNUMBER(I2),ISNUMBER(N2),OR(AND($E2="Higher is better",I2&lt;N2),AND($E2="Lower is better",I2&gt;N2)))</formula>
    </cfRule>
  </conditionalFormatting>
  <conditionalFormatting sqref="J2:J43">
    <cfRule type="expression" priority="4" aboveAverage="0" equalAverage="0" bottom="0" percent="0" rank="0" text="" dxfId="5">
      <formula>AND(ISNUMBER(J2),ISNUMBER(O2),OR(AND($E2="Higher is better",J2&gt;=O2),AND($E2="Lower is better",J2&lt;=O2)))</formula>
    </cfRule>
    <cfRule type="expression" priority="5" aboveAverage="0" equalAverage="0" bottom="0" percent="0" rank="0" text="" dxfId="6">
      <formula>AND(ISNUMBER(J2),ISNUMBER(O2),OR(AND($E2="Higher is better",J2&lt;O2),AND($E2="Lower is better",J2&gt;O2)))</formula>
    </cfRule>
  </conditionalFormatting>
  <conditionalFormatting sqref="K2:K43">
    <cfRule type="expression" priority="6" aboveAverage="0" equalAverage="0" bottom="0" percent="0" rank="0" text="" dxfId="5">
      <formula>AND(ISNUMBER(K2),ISNUMBER(P2),OR(AND($E2="Higher is better",K2&gt;=P2),AND($E2="Lower is better",K2&lt;=P2)))</formula>
    </cfRule>
    <cfRule type="expression" priority="7" aboveAverage="0" equalAverage="0" bottom="0" percent="0" rank="0" text="" dxfId="6">
      <formula>AND(ISNUMBER(K2),ISNUMBER(P2),OR(AND($E2="Higher is better",K2&lt;P2),AND($E2="Lower is better",K2&gt;P2)))</formula>
    </cfRule>
  </conditionalFormatting>
  <conditionalFormatting sqref="G2:G43">
    <cfRule type="expression" priority="8" aboveAverage="0" equalAverage="0" bottom="0" percent="0" rank="0" text="" dxfId="7">
      <formula>ISNUMBER(G2)</formula>
    </cfRule>
  </conditionalFormatting>
  <conditionalFormatting sqref="H2:H43">
    <cfRule type="expression" priority="9" aboveAverage="0" equalAverage="0" bottom="0" percent="0" rank="0" text="" dxfId="7">
      <formula>ISNUMBER(H2)</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3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13"/>
    <col collapsed="false" customWidth="true" hidden="false" outlineLevel="0" max="4" min="3" style="0" width="9"/>
    <col collapsed="false" customWidth="true" hidden="false" outlineLevel="0" max="5" min="5" style="0" width="12"/>
    <col collapsed="false" customWidth="true" hidden="false" outlineLevel="0" max="6" min="6" style="0" width="11"/>
    <col collapsed="false" customWidth="true" hidden="false" outlineLevel="0" max="7" min="7" style="0" width="12"/>
    <col collapsed="false" customWidth="true" hidden="false" outlineLevel="0" max="8" min="8" style="0" width="10"/>
    <col collapsed="false" customWidth="true" hidden="false" outlineLevel="0" max="9" min="9" style="0" width="12"/>
  </cols>
  <sheetData>
    <row r="1" customFormat="false" ht="16.15" hidden="false" customHeight="false" outlineLevel="0" collapsed="false">
      <c r="A1" s="20" t="s">
        <v>801</v>
      </c>
    </row>
    <row r="2" customFormat="false" ht="15" hidden="false" customHeight="false" outlineLevel="0" collapsed="false">
      <c r="A2" s="11" t="s">
        <v>802</v>
      </c>
    </row>
    <row r="4" customFormat="false" ht="23.85" hidden="false" customHeight="false" outlineLevel="0" collapsed="false">
      <c r="A4" s="4" t="s">
        <v>22</v>
      </c>
      <c r="B4" s="4" t="s">
        <v>18</v>
      </c>
      <c r="C4" s="4" t="s">
        <v>803</v>
      </c>
      <c r="D4" s="4" t="s">
        <v>804</v>
      </c>
      <c r="E4" s="4" t="s">
        <v>805</v>
      </c>
      <c r="F4" s="4" t="s">
        <v>806</v>
      </c>
      <c r="G4" s="4" t="s">
        <v>807</v>
      </c>
      <c r="H4" s="4" t="s">
        <v>808</v>
      </c>
      <c r="I4" s="4" t="s">
        <v>809</v>
      </c>
    </row>
    <row r="5" customFormat="false" ht="15" hidden="false" customHeight="false" outlineLevel="0" collapsed="false">
      <c r="A5" s="5" t="s">
        <v>48</v>
      </c>
      <c r="B5" s="5" t="s">
        <v>45</v>
      </c>
      <c r="C5" s="5" t="n">
        <f aca="false">COUNTIFS('Long Table'!$E:$E,$A5,'Long Table'!$A:$A,$B5,'Long Table'!$W:$W,"Met")</f>
        <v>0</v>
      </c>
      <c r="D5" s="5" t="n">
        <f aca="false">COUNTIFS('Long Table'!$E:$E,$A5,'Long Table'!$A:$A,$B5,'Long Table'!$W:$W,"Not met")</f>
        <v>0</v>
      </c>
      <c r="E5" s="5" t="n">
        <f aca="false">COUNTIFS('Long Table'!$E:$E,$A5,'Long Table'!$A:$A,$B5,'Long Table'!$W:$W,"No numeric target")</f>
        <v>0</v>
      </c>
      <c r="F5" s="5" t="n">
        <f aca="false">COUNTIFS('Long Table'!$E:$E,$A5,'Long Table'!$A:$A,$B5,'Long Table'!$W:$W,"Not scored")</f>
        <v>13</v>
      </c>
      <c r="G5" s="5" t="n">
        <f aca="false">COUNTIFS('Long Table'!$E:$E,$A5,'Long Table'!$A:$A,$B5,'Long Table'!$W:$W,"No value reported")</f>
        <v>0</v>
      </c>
      <c r="H5" s="5" t="n">
        <f aca="false">SUM(C5:G5)</f>
        <v>13</v>
      </c>
      <c r="I5" s="21" t="str">
        <f aca="false">IF(C5+D5=0,"",C5/(C5+D5))</f>
        <v/>
      </c>
    </row>
    <row r="6" customFormat="false" ht="15" hidden="false" customHeight="false" outlineLevel="0" collapsed="false">
      <c r="A6" s="5" t="s">
        <v>48</v>
      </c>
      <c r="B6" s="5" t="s">
        <v>313</v>
      </c>
      <c r="C6" s="5" t="n">
        <f aca="false">COUNTIFS('Long Table'!$E:$E,$A6,'Long Table'!$A:$A,$B6,'Long Table'!$W:$W,"Met")</f>
        <v>0</v>
      </c>
      <c r="D6" s="5" t="n">
        <f aca="false">COUNTIFS('Long Table'!$E:$E,$A6,'Long Table'!$A:$A,$B6,'Long Table'!$W:$W,"Not met")</f>
        <v>0</v>
      </c>
      <c r="E6" s="5" t="n">
        <f aca="false">COUNTIFS('Long Table'!$E:$E,$A6,'Long Table'!$A:$A,$B6,'Long Table'!$W:$W,"No numeric target")</f>
        <v>0</v>
      </c>
      <c r="F6" s="5" t="n">
        <f aca="false">COUNTIFS('Long Table'!$E:$E,$A6,'Long Table'!$A:$A,$B6,'Long Table'!$W:$W,"Not scored")</f>
        <v>10</v>
      </c>
      <c r="G6" s="5" t="n">
        <f aca="false">COUNTIFS('Long Table'!$E:$E,$A6,'Long Table'!$A:$A,$B6,'Long Table'!$W:$W,"No value reported")</f>
        <v>2</v>
      </c>
      <c r="H6" s="5" t="n">
        <f aca="false">SUM(C6:G6)</f>
        <v>12</v>
      </c>
      <c r="I6" s="21" t="str">
        <f aca="false">IF(C6+D6=0,"",C6/(C6+D6))</f>
        <v/>
      </c>
    </row>
    <row r="7" customFormat="false" ht="15" hidden="false" customHeight="false" outlineLevel="0" collapsed="false">
      <c r="A7" s="5" t="s">
        <v>48</v>
      </c>
      <c r="B7" s="5" t="s">
        <v>438</v>
      </c>
      <c r="C7" s="5" t="n">
        <f aca="false">COUNTIFS('Long Table'!$E:$E,$A7,'Long Table'!$A:$A,$B7,'Long Table'!$W:$W,"Met")</f>
        <v>0</v>
      </c>
      <c r="D7" s="5" t="n">
        <f aca="false">COUNTIFS('Long Table'!$E:$E,$A7,'Long Table'!$A:$A,$B7,'Long Table'!$W:$W,"Not met")</f>
        <v>10</v>
      </c>
      <c r="E7" s="5" t="n">
        <f aca="false">COUNTIFS('Long Table'!$E:$E,$A7,'Long Table'!$A:$A,$B7,'Long Table'!$W:$W,"No numeric target")</f>
        <v>0</v>
      </c>
      <c r="F7" s="5" t="n">
        <f aca="false">COUNTIFS('Long Table'!$E:$E,$A7,'Long Table'!$A:$A,$B7,'Long Table'!$W:$W,"Not scored")</f>
        <v>0</v>
      </c>
      <c r="G7" s="5" t="n">
        <f aca="false">COUNTIFS('Long Table'!$E:$E,$A7,'Long Table'!$A:$A,$B7,'Long Table'!$W:$W,"No value reported")</f>
        <v>0</v>
      </c>
      <c r="H7" s="5" t="n">
        <f aca="false">SUM(C7:G7)</f>
        <v>10</v>
      </c>
      <c r="I7" s="21" t="n">
        <f aca="false">IF(C7+D7=0,"",C7/(C7+D7))</f>
        <v>0</v>
      </c>
    </row>
    <row r="8" customFormat="false" ht="15" hidden="false" customHeight="false" outlineLevel="0" collapsed="false">
      <c r="A8" s="5" t="s">
        <v>48</v>
      </c>
      <c r="B8" s="5" t="s">
        <v>528</v>
      </c>
      <c r="C8" s="5" t="n">
        <f aca="false">COUNTIFS('Long Table'!$E:$E,$A8,'Long Table'!$A:$A,$B8,'Long Table'!$W:$W,"Met")</f>
        <v>0</v>
      </c>
      <c r="D8" s="5" t="n">
        <f aca="false">COUNTIFS('Long Table'!$E:$E,$A8,'Long Table'!$A:$A,$B8,'Long Table'!$W:$W,"Not met")</f>
        <v>10</v>
      </c>
      <c r="E8" s="5" t="n">
        <f aca="false">COUNTIFS('Long Table'!$E:$E,$A8,'Long Table'!$A:$A,$B8,'Long Table'!$W:$W,"No numeric target")</f>
        <v>0</v>
      </c>
      <c r="F8" s="5" t="n">
        <f aca="false">COUNTIFS('Long Table'!$E:$E,$A8,'Long Table'!$A:$A,$B8,'Long Table'!$W:$W,"Not scored")</f>
        <v>0</v>
      </c>
      <c r="G8" s="5" t="n">
        <f aca="false">COUNTIFS('Long Table'!$E:$E,$A8,'Long Table'!$A:$A,$B8,'Long Table'!$W:$W,"No value reported")</f>
        <v>0</v>
      </c>
      <c r="H8" s="5" t="n">
        <f aca="false">SUM(C8:G8)</f>
        <v>10</v>
      </c>
      <c r="I8" s="21" t="n">
        <f aca="false">IF(C8+D8=0,"",C8/(C8+D8))</f>
        <v>0</v>
      </c>
    </row>
    <row r="9" customFormat="false" ht="15" hidden="false" customHeight="false" outlineLevel="0" collapsed="false">
      <c r="A9" s="5" t="s">
        <v>48</v>
      </c>
      <c r="B9" s="5" t="s">
        <v>608</v>
      </c>
      <c r="C9" s="5" t="n">
        <f aca="false">COUNTIFS('Long Table'!$E:$E,$A9,'Long Table'!$A:$A,$B9,'Long Table'!$W:$W,"Met")</f>
        <v>0</v>
      </c>
      <c r="D9" s="5" t="n">
        <f aca="false">COUNTIFS('Long Table'!$E:$E,$A9,'Long Table'!$A:$A,$B9,'Long Table'!$W:$W,"Not met")</f>
        <v>10</v>
      </c>
      <c r="E9" s="5" t="n">
        <f aca="false">COUNTIFS('Long Table'!$E:$E,$A9,'Long Table'!$A:$A,$B9,'Long Table'!$W:$W,"No numeric target")</f>
        <v>0</v>
      </c>
      <c r="F9" s="5" t="n">
        <f aca="false">COUNTIFS('Long Table'!$E:$E,$A9,'Long Table'!$A:$A,$B9,'Long Table'!$W:$W,"Not scored")</f>
        <v>0</v>
      </c>
      <c r="G9" s="5" t="n">
        <f aca="false">COUNTIFS('Long Table'!$E:$E,$A9,'Long Table'!$A:$A,$B9,'Long Table'!$W:$W,"No value reported")</f>
        <v>0</v>
      </c>
      <c r="H9" s="5" t="n">
        <f aca="false">SUM(C9:G9)</f>
        <v>10</v>
      </c>
      <c r="I9" s="21" t="n">
        <f aca="false">IF(C9+D9=0,"",C9/(C9+D9))</f>
        <v>0</v>
      </c>
    </row>
    <row r="10" customFormat="false" ht="15" hidden="false" customHeight="false" outlineLevel="0" collapsed="false">
      <c r="A10" s="5" t="s">
        <v>157</v>
      </c>
      <c r="B10" s="5" t="s">
        <v>45</v>
      </c>
      <c r="C10" s="5" t="n">
        <f aca="false">COUNTIFS('Long Table'!$E:$E,$A10,'Long Table'!$A:$A,$B10,'Long Table'!$W:$W,"Met")</f>
        <v>0</v>
      </c>
      <c r="D10" s="5" t="n">
        <f aca="false">COUNTIFS('Long Table'!$E:$E,$A10,'Long Table'!$A:$A,$B10,'Long Table'!$W:$W,"Not met")</f>
        <v>0</v>
      </c>
      <c r="E10" s="5" t="n">
        <f aca="false">COUNTIFS('Long Table'!$E:$E,$A10,'Long Table'!$A:$A,$B10,'Long Table'!$W:$W,"No numeric target")</f>
        <v>0</v>
      </c>
      <c r="F10" s="5" t="n">
        <f aca="false">COUNTIFS('Long Table'!$E:$E,$A10,'Long Table'!$A:$A,$B10,'Long Table'!$W:$W,"Not scored")</f>
        <v>3</v>
      </c>
      <c r="G10" s="5" t="n">
        <f aca="false">COUNTIFS('Long Table'!$E:$E,$A10,'Long Table'!$A:$A,$B10,'Long Table'!$W:$W,"No value reported")</f>
        <v>0</v>
      </c>
      <c r="H10" s="5" t="n">
        <f aca="false">SUM(C10:G10)</f>
        <v>3</v>
      </c>
      <c r="I10" s="21" t="str">
        <f aca="false">IF(C10+D10=0,"",C10/(C10+D10))</f>
        <v/>
      </c>
    </row>
    <row r="11" customFormat="false" ht="15" hidden="false" customHeight="false" outlineLevel="0" collapsed="false">
      <c r="A11" s="5" t="s">
        <v>157</v>
      </c>
      <c r="B11" s="5" t="s">
        <v>313</v>
      </c>
      <c r="C11" s="5" t="n">
        <f aca="false">COUNTIFS('Long Table'!$E:$E,$A11,'Long Table'!$A:$A,$B11,'Long Table'!$W:$W,"Met")</f>
        <v>0</v>
      </c>
      <c r="D11" s="5" t="n">
        <f aca="false">COUNTIFS('Long Table'!$E:$E,$A11,'Long Table'!$A:$A,$B11,'Long Table'!$W:$W,"Not met")</f>
        <v>0</v>
      </c>
      <c r="E11" s="5" t="n">
        <f aca="false">COUNTIFS('Long Table'!$E:$E,$A11,'Long Table'!$A:$A,$B11,'Long Table'!$W:$W,"No numeric target")</f>
        <v>0</v>
      </c>
      <c r="F11" s="5" t="n">
        <f aca="false">COUNTIFS('Long Table'!$E:$E,$A11,'Long Table'!$A:$A,$B11,'Long Table'!$W:$W,"Not scored")</f>
        <v>3</v>
      </c>
      <c r="G11" s="5" t="n">
        <f aca="false">COUNTIFS('Long Table'!$E:$E,$A11,'Long Table'!$A:$A,$B11,'Long Table'!$W:$W,"No value reported")</f>
        <v>0</v>
      </c>
      <c r="H11" s="5" t="n">
        <f aca="false">SUM(C11:G11)</f>
        <v>3</v>
      </c>
      <c r="I11" s="21" t="str">
        <f aca="false">IF(C11+D11=0,"",C11/(C11+D11))</f>
        <v/>
      </c>
    </row>
    <row r="12" customFormat="false" ht="15" hidden="false" customHeight="false" outlineLevel="0" collapsed="false">
      <c r="A12" s="5" t="s">
        <v>157</v>
      </c>
      <c r="B12" s="5" t="s">
        <v>438</v>
      </c>
      <c r="C12" s="5" t="n">
        <f aca="false">COUNTIFS('Long Table'!$E:$E,$A12,'Long Table'!$A:$A,$B12,'Long Table'!$W:$W,"Met")</f>
        <v>0</v>
      </c>
      <c r="D12" s="5" t="n">
        <f aca="false">COUNTIFS('Long Table'!$E:$E,$A12,'Long Table'!$A:$A,$B12,'Long Table'!$W:$W,"Not met")</f>
        <v>3</v>
      </c>
      <c r="E12" s="5" t="n">
        <f aca="false">COUNTIFS('Long Table'!$E:$E,$A12,'Long Table'!$A:$A,$B12,'Long Table'!$W:$W,"No numeric target")</f>
        <v>0</v>
      </c>
      <c r="F12" s="5" t="n">
        <f aca="false">COUNTIFS('Long Table'!$E:$E,$A12,'Long Table'!$A:$A,$B12,'Long Table'!$W:$W,"Not scored")</f>
        <v>0</v>
      </c>
      <c r="G12" s="5" t="n">
        <f aca="false">COUNTIFS('Long Table'!$E:$E,$A12,'Long Table'!$A:$A,$B12,'Long Table'!$W:$W,"No value reported")</f>
        <v>0</v>
      </c>
      <c r="H12" s="5" t="n">
        <f aca="false">SUM(C12:G12)</f>
        <v>3</v>
      </c>
      <c r="I12" s="21" t="n">
        <f aca="false">IF(C12+D12=0,"",C12/(C12+D12))</f>
        <v>0</v>
      </c>
    </row>
    <row r="13" customFormat="false" ht="15" hidden="false" customHeight="false" outlineLevel="0" collapsed="false">
      <c r="A13" s="5" t="s">
        <v>157</v>
      </c>
      <c r="B13" s="5" t="s">
        <v>528</v>
      </c>
      <c r="C13" s="5" t="n">
        <f aca="false">COUNTIFS('Long Table'!$E:$E,$A13,'Long Table'!$A:$A,$B13,'Long Table'!$W:$W,"Met")</f>
        <v>1</v>
      </c>
      <c r="D13" s="5" t="n">
        <f aca="false">COUNTIFS('Long Table'!$E:$E,$A13,'Long Table'!$A:$A,$B13,'Long Table'!$W:$W,"Not met")</f>
        <v>2</v>
      </c>
      <c r="E13" s="5" t="n">
        <f aca="false">COUNTIFS('Long Table'!$E:$E,$A13,'Long Table'!$A:$A,$B13,'Long Table'!$W:$W,"No numeric target")</f>
        <v>0</v>
      </c>
      <c r="F13" s="5" t="n">
        <f aca="false">COUNTIFS('Long Table'!$E:$E,$A13,'Long Table'!$A:$A,$B13,'Long Table'!$W:$W,"Not scored")</f>
        <v>0</v>
      </c>
      <c r="G13" s="5" t="n">
        <f aca="false">COUNTIFS('Long Table'!$E:$E,$A13,'Long Table'!$A:$A,$B13,'Long Table'!$W:$W,"No value reported")</f>
        <v>0</v>
      </c>
      <c r="H13" s="5" t="n">
        <f aca="false">SUM(C13:G13)</f>
        <v>3</v>
      </c>
      <c r="I13" s="21" t="n">
        <f aca="false">IF(C13+D13=0,"",C13/(C13+D13))</f>
        <v>0.333333333333333</v>
      </c>
    </row>
    <row r="14" customFormat="false" ht="15" hidden="false" customHeight="false" outlineLevel="0" collapsed="false">
      <c r="A14" s="5" t="s">
        <v>157</v>
      </c>
      <c r="B14" s="5" t="s">
        <v>608</v>
      </c>
      <c r="C14" s="5" t="n">
        <f aca="false">COUNTIFS('Long Table'!$E:$E,$A14,'Long Table'!$A:$A,$B14,'Long Table'!$W:$W,"Met")</f>
        <v>1</v>
      </c>
      <c r="D14" s="5" t="n">
        <f aca="false">COUNTIFS('Long Table'!$E:$E,$A14,'Long Table'!$A:$A,$B14,'Long Table'!$W:$W,"Not met")</f>
        <v>2</v>
      </c>
      <c r="E14" s="5" t="n">
        <f aca="false">COUNTIFS('Long Table'!$E:$E,$A14,'Long Table'!$A:$A,$B14,'Long Table'!$W:$W,"No numeric target")</f>
        <v>0</v>
      </c>
      <c r="F14" s="5" t="n">
        <f aca="false">COUNTIFS('Long Table'!$E:$E,$A14,'Long Table'!$A:$A,$B14,'Long Table'!$W:$W,"Not scored")</f>
        <v>0</v>
      </c>
      <c r="G14" s="5" t="n">
        <f aca="false">COUNTIFS('Long Table'!$E:$E,$A14,'Long Table'!$A:$A,$B14,'Long Table'!$W:$W,"No value reported")</f>
        <v>0</v>
      </c>
      <c r="H14" s="5" t="n">
        <f aca="false">SUM(C14:G14)</f>
        <v>3</v>
      </c>
      <c r="I14" s="21" t="n">
        <f aca="false">IF(C14+D14=0,"",C14/(C14+D14))</f>
        <v>0.333333333333333</v>
      </c>
    </row>
    <row r="15" customFormat="false" ht="15" hidden="false" customHeight="false" outlineLevel="0" collapsed="false">
      <c r="A15" s="5" t="s">
        <v>177</v>
      </c>
      <c r="B15" s="5" t="s">
        <v>45</v>
      </c>
      <c r="C15" s="5" t="n">
        <f aca="false">COUNTIFS('Long Table'!$E:$E,$A15,'Long Table'!$A:$A,$B15,'Long Table'!$W:$W,"Met")</f>
        <v>0</v>
      </c>
      <c r="D15" s="5" t="n">
        <f aca="false">COUNTIFS('Long Table'!$E:$E,$A15,'Long Table'!$A:$A,$B15,'Long Table'!$W:$W,"Not met")</f>
        <v>0</v>
      </c>
      <c r="E15" s="5" t="n">
        <f aca="false">COUNTIFS('Long Table'!$E:$E,$A15,'Long Table'!$A:$A,$B15,'Long Table'!$W:$W,"No numeric target")</f>
        <v>0</v>
      </c>
      <c r="F15" s="5" t="n">
        <f aca="false">COUNTIFS('Long Table'!$E:$E,$A15,'Long Table'!$A:$A,$B15,'Long Table'!$W:$W,"Not scored")</f>
        <v>3</v>
      </c>
      <c r="G15" s="5" t="n">
        <f aca="false">COUNTIFS('Long Table'!$E:$E,$A15,'Long Table'!$A:$A,$B15,'Long Table'!$W:$W,"No value reported")</f>
        <v>1</v>
      </c>
      <c r="H15" s="5" t="n">
        <f aca="false">SUM(C15:G15)</f>
        <v>4</v>
      </c>
      <c r="I15" s="21" t="str">
        <f aca="false">IF(C15+D15=0,"",C15/(C15+D15))</f>
        <v/>
      </c>
    </row>
    <row r="16" customFormat="false" ht="15" hidden="false" customHeight="false" outlineLevel="0" collapsed="false">
      <c r="A16" s="5" t="s">
        <v>177</v>
      </c>
      <c r="B16" s="5" t="s">
        <v>313</v>
      </c>
      <c r="C16" s="5" t="n">
        <f aca="false">COUNTIFS('Long Table'!$E:$E,$A16,'Long Table'!$A:$A,$B16,'Long Table'!$W:$W,"Met")</f>
        <v>0</v>
      </c>
      <c r="D16" s="5" t="n">
        <f aca="false">COUNTIFS('Long Table'!$E:$E,$A16,'Long Table'!$A:$A,$B16,'Long Table'!$W:$W,"Not met")</f>
        <v>0</v>
      </c>
      <c r="E16" s="5" t="n">
        <f aca="false">COUNTIFS('Long Table'!$E:$E,$A16,'Long Table'!$A:$A,$B16,'Long Table'!$W:$W,"No numeric target")</f>
        <v>0</v>
      </c>
      <c r="F16" s="5" t="n">
        <f aca="false">COUNTIFS('Long Table'!$E:$E,$A16,'Long Table'!$A:$A,$B16,'Long Table'!$W:$W,"Not scored")</f>
        <v>3</v>
      </c>
      <c r="G16" s="5" t="n">
        <f aca="false">COUNTIFS('Long Table'!$E:$E,$A16,'Long Table'!$A:$A,$B16,'Long Table'!$W:$W,"No value reported")</f>
        <v>0</v>
      </c>
      <c r="H16" s="5" t="n">
        <f aca="false">SUM(C16:G16)</f>
        <v>3</v>
      </c>
      <c r="I16" s="21" t="str">
        <f aca="false">IF(C16+D16=0,"",C16/(C16+D16))</f>
        <v/>
      </c>
    </row>
    <row r="17" customFormat="false" ht="15" hidden="false" customHeight="false" outlineLevel="0" collapsed="false">
      <c r="A17" s="5" t="s">
        <v>177</v>
      </c>
      <c r="B17" s="5" t="s">
        <v>438</v>
      </c>
      <c r="C17" s="5" t="n">
        <f aca="false">COUNTIFS('Long Table'!$E:$E,$A17,'Long Table'!$A:$A,$B17,'Long Table'!$W:$W,"Met")</f>
        <v>1</v>
      </c>
      <c r="D17" s="5" t="n">
        <f aca="false">COUNTIFS('Long Table'!$E:$E,$A17,'Long Table'!$A:$A,$B17,'Long Table'!$W:$W,"Not met")</f>
        <v>2</v>
      </c>
      <c r="E17" s="5" t="n">
        <f aca="false">COUNTIFS('Long Table'!$E:$E,$A17,'Long Table'!$A:$A,$B17,'Long Table'!$W:$W,"No numeric target")</f>
        <v>0</v>
      </c>
      <c r="F17" s="5" t="n">
        <f aca="false">COUNTIFS('Long Table'!$E:$E,$A17,'Long Table'!$A:$A,$B17,'Long Table'!$W:$W,"Not scored")</f>
        <v>0</v>
      </c>
      <c r="G17" s="5" t="n">
        <f aca="false">COUNTIFS('Long Table'!$E:$E,$A17,'Long Table'!$A:$A,$B17,'Long Table'!$W:$W,"No value reported")</f>
        <v>0</v>
      </c>
      <c r="H17" s="5" t="n">
        <f aca="false">SUM(C17:G17)</f>
        <v>3</v>
      </c>
      <c r="I17" s="21" t="n">
        <f aca="false">IF(C17+D17=0,"",C17/(C17+D17))</f>
        <v>0.333333333333333</v>
      </c>
    </row>
    <row r="18" customFormat="false" ht="15" hidden="false" customHeight="false" outlineLevel="0" collapsed="false">
      <c r="A18" s="5" t="s">
        <v>177</v>
      </c>
      <c r="B18" s="5" t="s">
        <v>528</v>
      </c>
      <c r="C18" s="5" t="n">
        <f aca="false">COUNTIFS('Long Table'!$E:$E,$A18,'Long Table'!$A:$A,$B18,'Long Table'!$W:$W,"Met")</f>
        <v>0</v>
      </c>
      <c r="D18" s="5" t="n">
        <f aca="false">COUNTIFS('Long Table'!$E:$E,$A18,'Long Table'!$A:$A,$B18,'Long Table'!$W:$W,"Not met")</f>
        <v>3</v>
      </c>
      <c r="E18" s="5" t="n">
        <f aca="false">COUNTIFS('Long Table'!$E:$E,$A18,'Long Table'!$A:$A,$B18,'Long Table'!$W:$W,"No numeric target")</f>
        <v>0</v>
      </c>
      <c r="F18" s="5" t="n">
        <f aca="false">COUNTIFS('Long Table'!$E:$E,$A18,'Long Table'!$A:$A,$B18,'Long Table'!$W:$W,"Not scored")</f>
        <v>0</v>
      </c>
      <c r="G18" s="5" t="n">
        <f aca="false">COUNTIFS('Long Table'!$E:$E,$A18,'Long Table'!$A:$A,$B18,'Long Table'!$W:$W,"No value reported")</f>
        <v>0</v>
      </c>
      <c r="H18" s="5" t="n">
        <f aca="false">SUM(C18:G18)</f>
        <v>3</v>
      </c>
      <c r="I18" s="21" t="n">
        <f aca="false">IF(C18+D18=0,"",C18/(C18+D18))</f>
        <v>0</v>
      </c>
    </row>
    <row r="19" customFormat="false" ht="15" hidden="false" customHeight="false" outlineLevel="0" collapsed="false">
      <c r="A19" s="5" t="s">
        <v>177</v>
      </c>
      <c r="B19" s="5" t="s">
        <v>608</v>
      </c>
      <c r="C19" s="5" t="n">
        <f aca="false">COUNTIFS('Long Table'!$E:$E,$A19,'Long Table'!$A:$A,$B19,'Long Table'!$W:$W,"Met")</f>
        <v>0</v>
      </c>
      <c r="D19" s="5" t="n">
        <f aca="false">COUNTIFS('Long Table'!$E:$E,$A19,'Long Table'!$A:$A,$B19,'Long Table'!$W:$W,"Not met")</f>
        <v>3</v>
      </c>
      <c r="E19" s="5" t="n">
        <f aca="false">COUNTIFS('Long Table'!$E:$E,$A19,'Long Table'!$A:$A,$B19,'Long Table'!$W:$W,"No numeric target")</f>
        <v>0</v>
      </c>
      <c r="F19" s="5" t="n">
        <f aca="false">COUNTIFS('Long Table'!$E:$E,$A19,'Long Table'!$A:$A,$B19,'Long Table'!$W:$W,"Not scored")</f>
        <v>0</v>
      </c>
      <c r="G19" s="5" t="n">
        <f aca="false">COUNTIFS('Long Table'!$E:$E,$A19,'Long Table'!$A:$A,$B19,'Long Table'!$W:$W,"No value reported")</f>
        <v>0</v>
      </c>
      <c r="H19" s="5" t="n">
        <f aca="false">SUM(C19:G19)</f>
        <v>3</v>
      </c>
      <c r="I19" s="21" t="n">
        <f aca="false">IF(C19+D19=0,"",C19/(C19+D19))</f>
        <v>0</v>
      </c>
    </row>
    <row r="20" customFormat="false" ht="15" hidden="false" customHeight="false" outlineLevel="0" collapsed="false">
      <c r="A20" s="5" t="s">
        <v>217</v>
      </c>
      <c r="B20" s="5" t="s">
        <v>45</v>
      </c>
      <c r="C20" s="5" t="n">
        <f aca="false">COUNTIFS('Long Table'!$E:$E,$A20,'Long Table'!$A:$A,$B20,'Long Table'!$W:$W,"Met")</f>
        <v>0</v>
      </c>
      <c r="D20" s="5" t="n">
        <f aca="false">COUNTIFS('Long Table'!$E:$E,$A20,'Long Table'!$A:$A,$B20,'Long Table'!$W:$W,"Not met")</f>
        <v>0</v>
      </c>
      <c r="E20" s="5" t="n">
        <f aca="false">COUNTIFS('Long Table'!$E:$E,$A20,'Long Table'!$A:$A,$B20,'Long Table'!$W:$W,"No numeric target")</f>
        <v>0</v>
      </c>
      <c r="F20" s="5" t="n">
        <f aca="false">COUNTIFS('Long Table'!$E:$E,$A20,'Long Table'!$A:$A,$B20,'Long Table'!$W:$W,"Not scored")</f>
        <v>2</v>
      </c>
      <c r="G20" s="5" t="n">
        <f aca="false">COUNTIFS('Long Table'!$E:$E,$A20,'Long Table'!$A:$A,$B20,'Long Table'!$W:$W,"No value reported")</f>
        <v>1</v>
      </c>
      <c r="H20" s="5" t="n">
        <f aca="false">SUM(C20:G20)</f>
        <v>3</v>
      </c>
      <c r="I20" s="21" t="str">
        <f aca="false">IF(C20+D20=0,"",C20/(C20+D20))</f>
        <v/>
      </c>
    </row>
    <row r="21" customFormat="false" ht="15" hidden="false" customHeight="false" outlineLevel="0" collapsed="false">
      <c r="A21" s="5" t="s">
        <v>217</v>
      </c>
      <c r="B21" s="5" t="s">
        <v>313</v>
      </c>
      <c r="C21" s="5" t="n">
        <f aca="false">COUNTIFS('Long Table'!$E:$E,$A21,'Long Table'!$A:$A,$B21,'Long Table'!$W:$W,"Met")</f>
        <v>0</v>
      </c>
      <c r="D21" s="5" t="n">
        <f aca="false">COUNTIFS('Long Table'!$E:$E,$A21,'Long Table'!$A:$A,$B21,'Long Table'!$W:$W,"Not met")</f>
        <v>0</v>
      </c>
      <c r="E21" s="5" t="n">
        <f aca="false">COUNTIFS('Long Table'!$E:$E,$A21,'Long Table'!$A:$A,$B21,'Long Table'!$W:$W,"No numeric target")</f>
        <v>3</v>
      </c>
      <c r="F21" s="5" t="n">
        <f aca="false">COUNTIFS('Long Table'!$E:$E,$A21,'Long Table'!$A:$A,$B21,'Long Table'!$W:$W,"Not scored")</f>
        <v>1</v>
      </c>
      <c r="G21" s="5" t="n">
        <f aca="false">COUNTIFS('Long Table'!$E:$E,$A21,'Long Table'!$A:$A,$B21,'Long Table'!$W:$W,"No value reported")</f>
        <v>0</v>
      </c>
      <c r="H21" s="5" t="n">
        <f aca="false">SUM(C21:G21)</f>
        <v>4</v>
      </c>
      <c r="I21" s="21" t="str">
        <f aca="false">IF(C21+D21=0,"",C21/(C21+D21))</f>
        <v/>
      </c>
    </row>
    <row r="22" customFormat="false" ht="15" hidden="false" customHeight="false" outlineLevel="0" collapsed="false">
      <c r="A22" s="5" t="s">
        <v>217</v>
      </c>
      <c r="B22" s="5" t="s">
        <v>438</v>
      </c>
      <c r="C22" s="5" t="n">
        <f aca="false">COUNTIFS('Long Table'!$E:$E,$A22,'Long Table'!$A:$A,$B22,'Long Table'!$W:$W,"Met")</f>
        <v>0</v>
      </c>
      <c r="D22" s="5" t="n">
        <f aca="false">COUNTIFS('Long Table'!$E:$E,$A22,'Long Table'!$A:$A,$B22,'Long Table'!$W:$W,"Not met")</f>
        <v>1</v>
      </c>
      <c r="E22" s="5" t="n">
        <f aca="false">COUNTIFS('Long Table'!$E:$E,$A22,'Long Table'!$A:$A,$B22,'Long Table'!$W:$W,"No numeric target")</f>
        <v>3</v>
      </c>
      <c r="F22" s="5" t="n">
        <f aca="false">COUNTIFS('Long Table'!$E:$E,$A22,'Long Table'!$A:$A,$B22,'Long Table'!$W:$W,"Not scored")</f>
        <v>0</v>
      </c>
      <c r="G22" s="5" t="n">
        <f aca="false">COUNTIFS('Long Table'!$E:$E,$A22,'Long Table'!$A:$A,$B22,'Long Table'!$W:$W,"No value reported")</f>
        <v>0</v>
      </c>
      <c r="H22" s="5" t="n">
        <f aca="false">SUM(C22:G22)</f>
        <v>4</v>
      </c>
      <c r="I22" s="21" t="n">
        <f aca="false">IF(C22+D22=0,"",C22/(C22+D22))</f>
        <v>0</v>
      </c>
    </row>
    <row r="23" customFormat="false" ht="15" hidden="false" customHeight="false" outlineLevel="0" collapsed="false">
      <c r="A23" s="5" t="s">
        <v>217</v>
      </c>
      <c r="B23" s="5" t="s">
        <v>528</v>
      </c>
      <c r="C23" s="5" t="n">
        <f aca="false">COUNTIFS('Long Table'!$E:$E,$A23,'Long Table'!$A:$A,$B23,'Long Table'!$W:$W,"Met")</f>
        <v>0</v>
      </c>
      <c r="D23" s="5" t="n">
        <f aca="false">COUNTIFS('Long Table'!$E:$E,$A23,'Long Table'!$A:$A,$B23,'Long Table'!$W:$W,"Not met")</f>
        <v>1</v>
      </c>
      <c r="E23" s="5" t="n">
        <f aca="false">COUNTIFS('Long Table'!$E:$E,$A23,'Long Table'!$A:$A,$B23,'Long Table'!$W:$W,"No numeric target")</f>
        <v>3</v>
      </c>
      <c r="F23" s="5" t="n">
        <f aca="false">COUNTIFS('Long Table'!$E:$E,$A23,'Long Table'!$A:$A,$B23,'Long Table'!$W:$W,"Not scored")</f>
        <v>0</v>
      </c>
      <c r="G23" s="5" t="n">
        <f aca="false">COUNTIFS('Long Table'!$E:$E,$A23,'Long Table'!$A:$A,$B23,'Long Table'!$W:$W,"No value reported")</f>
        <v>0</v>
      </c>
      <c r="H23" s="5" t="n">
        <f aca="false">SUM(C23:G23)</f>
        <v>4</v>
      </c>
      <c r="I23" s="21" t="n">
        <f aca="false">IF(C23+D23=0,"",C23/(C23+D23))</f>
        <v>0</v>
      </c>
    </row>
    <row r="24" customFormat="false" ht="15" hidden="false" customHeight="false" outlineLevel="0" collapsed="false">
      <c r="A24" s="5" t="s">
        <v>217</v>
      </c>
      <c r="B24" s="5" t="s">
        <v>608</v>
      </c>
      <c r="C24" s="5" t="n">
        <f aca="false">COUNTIFS('Long Table'!$E:$E,$A24,'Long Table'!$A:$A,$B24,'Long Table'!$W:$W,"Met")</f>
        <v>1</v>
      </c>
      <c r="D24" s="5" t="n">
        <f aca="false">COUNTIFS('Long Table'!$E:$E,$A24,'Long Table'!$A:$A,$B24,'Long Table'!$W:$W,"Not met")</f>
        <v>0</v>
      </c>
      <c r="E24" s="5" t="n">
        <f aca="false">COUNTIFS('Long Table'!$E:$E,$A24,'Long Table'!$A:$A,$B24,'Long Table'!$W:$W,"No numeric target")</f>
        <v>2</v>
      </c>
      <c r="F24" s="5" t="n">
        <f aca="false">COUNTIFS('Long Table'!$E:$E,$A24,'Long Table'!$A:$A,$B24,'Long Table'!$W:$W,"Not scored")</f>
        <v>0</v>
      </c>
      <c r="G24" s="5" t="n">
        <f aca="false">COUNTIFS('Long Table'!$E:$E,$A24,'Long Table'!$A:$A,$B24,'Long Table'!$W:$W,"No value reported")</f>
        <v>0</v>
      </c>
      <c r="H24" s="5" t="n">
        <f aca="false">SUM(C24:G24)</f>
        <v>3</v>
      </c>
      <c r="I24" s="21" t="n">
        <f aca="false">IF(C24+D24=0,"",C24/(C24+D24))</f>
        <v>1</v>
      </c>
    </row>
    <row r="25" customFormat="false" ht="15" hidden="false" customHeight="false" outlineLevel="0" collapsed="false">
      <c r="A25" s="5" t="s">
        <v>242</v>
      </c>
      <c r="B25" s="5" t="s">
        <v>45</v>
      </c>
      <c r="C25" s="5" t="n">
        <f aca="false">COUNTIFS('Long Table'!$E:$E,$A25,'Long Table'!$A:$A,$B25,'Long Table'!$W:$W,"Met")</f>
        <v>0</v>
      </c>
      <c r="D25" s="5" t="n">
        <f aca="false">COUNTIFS('Long Table'!$E:$E,$A25,'Long Table'!$A:$A,$B25,'Long Table'!$W:$W,"Not met")</f>
        <v>0</v>
      </c>
      <c r="E25" s="5" t="n">
        <f aca="false">COUNTIFS('Long Table'!$E:$E,$A25,'Long Table'!$A:$A,$B25,'Long Table'!$W:$W,"No numeric target")</f>
        <v>0</v>
      </c>
      <c r="F25" s="5" t="n">
        <f aca="false">COUNTIFS('Long Table'!$E:$E,$A25,'Long Table'!$A:$A,$B25,'Long Table'!$W:$W,"Not scored")</f>
        <v>9</v>
      </c>
      <c r="G25" s="5" t="n">
        <f aca="false">COUNTIFS('Long Table'!$E:$E,$A25,'Long Table'!$A:$A,$B25,'Long Table'!$W:$W,"No value reported")</f>
        <v>1</v>
      </c>
      <c r="H25" s="5" t="n">
        <f aca="false">SUM(C25:G25)</f>
        <v>10</v>
      </c>
      <c r="I25" s="21" t="str">
        <f aca="false">IF(C25+D25=0,"",C25/(C25+D25))</f>
        <v/>
      </c>
    </row>
    <row r="26" customFormat="false" ht="15" hidden="false" customHeight="false" outlineLevel="0" collapsed="false">
      <c r="A26" s="5" t="s">
        <v>242</v>
      </c>
      <c r="B26" s="5" t="s">
        <v>313</v>
      </c>
      <c r="C26" s="5" t="n">
        <f aca="false">COUNTIFS('Long Table'!$E:$E,$A26,'Long Table'!$A:$A,$B26,'Long Table'!$W:$W,"Met")</f>
        <v>0</v>
      </c>
      <c r="D26" s="5" t="n">
        <f aca="false">COUNTIFS('Long Table'!$E:$E,$A26,'Long Table'!$A:$A,$B26,'Long Table'!$W:$W,"Not met")</f>
        <v>0</v>
      </c>
      <c r="E26" s="5" t="n">
        <f aca="false">COUNTIFS('Long Table'!$E:$E,$A26,'Long Table'!$A:$A,$B26,'Long Table'!$W:$W,"No numeric target")</f>
        <v>0</v>
      </c>
      <c r="F26" s="5" t="n">
        <f aca="false">COUNTIFS('Long Table'!$E:$E,$A26,'Long Table'!$A:$A,$B26,'Long Table'!$W:$W,"Not scored")</f>
        <v>9</v>
      </c>
      <c r="G26" s="5" t="n">
        <f aca="false">COUNTIFS('Long Table'!$E:$E,$A26,'Long Table'!$A:$A,$B26,'Long Table'!$W:$W,"No value reported")</f>
        <v>0</v>
      </c>
      <c r="H26" s="5" t="n">
        <f aca="false">SUM(C26:G26)</f>
        <v>9</v>
      </c>
      <c r="I26" s="21" t="str">
        <f aca="false">IF(C26+D26=0,"",C26/(C26+D26))</f>
        <v/>
      </c>
    </row>
    <row r="27" customFormat="false" ht="15" hidden="false" customHeight="false" outlineLevel="0" collapsed="false">
      <c r="A27" s="5" t="s">
        <v>242</v>
      </c>
      <c r="B27" s="5" t="s">
        <v>438</v>
      </c>
      <c r="C27" s="5" t="n">
        <f aca="false">COUNTIFS('Long Table'!$E:$E,$A27,'Long Table'!$A:$A,$B27,'Long Table'!$W:$W,"Met")</f>
        <v>6</v>
      </c>
      <c r="D27" s="5" t="n">
        <f aca="false">COUNTIFS('Long Table'!$E:$E,$A27,'Long Table'!$A:$A,$B27,'Long Table'!$W:$W,"Not met")</f>
        <v>2</v>
      </c>
      <c r="E27" s="5" t="n">
        <f aca="false">COUNTIFS('Long Table'!$E:$E,$A27,'Long Table'!$A:$A,$B27,'Long Table'!$W:$W,"No numeric target")</f>
        <v>0</v>
      </c>
      <c r="F27" s="5" t="n">
        <f aca="false">COUNTIFS('Long Table'!$E:$E,$A27,'Long Table'!$A:$A,$B27,'Long Table'!$W:$W,"Not scored")</f>
        <v>0</v>
      </c>
      <c r="G27" s="5" t="n">
        <f aca="false">COUNTIFS('Long Table'!$E:$E,$A27,'Long Table'!$A:$A,$B27,'Long Table'!$W:$W,"No value reported")</f>
        <v>0</v>
      </c>
      <c r="H27" s="5" t="n">
        <f aca="false">SUM(C27:G27)</f>
        <v>8</v>
      </c>
      <c r="I27" s="21" t="n">
        <f aca="false">IF(C27+D27=0,"",C27/(C27+D27))</f>
        <v>0.75</v>
      </c>
    </row>
    <row r="28" customFormat="false" ht="15" hidden="false" customHeight="false" outlineLevel="0" collapsed="false">
      <c r="A28" s="5" t="s">
        <v>242</v>
      </c>
      <c r="B28" s="5" t="s">
        <v>528</v>
      </c>
      <c r="C28" s="5" t="n">
        <f aca="false">COUNTIFS('Long Table'!$E:$E,$A28,'Long Table'!$A:$A,$B28,'Long Table'!$W:$W,"Met")</f>
        <v>6</v>
      </c>
      <c r="D28" s="5" t="n">
        <f aca="false">COUNTIFS('Long Table'!$E:$E,$A28,'Long Table'!$A:$A,$B28,'Long Table'!$W:$W,"Not met")</f>
        <v>1</v>
      </c>
      <c r="E28" s="5" t="n">
        <f aca="false">COUNTIFS('Long Table'!$E:$E,$A28,'Long Table'!$A:$A,$B28,'Long Table'!$W:$W,"No numeric target")</f>
        <v>0</v>
      </c>
      <c r="F28" s="5" t="n">
        <f aca="false">COUNTIFS('Long Table'!$E:$E,$A28,'Long Table'!$A:$A,$B28,'Long Table'!$W:$W,"Not scored")</f>
        <v>0</v>
      </c>
      <c r="G28" s="5" t="n">
        <f aca="false">COUNTIFS('Long Table'!$E:$E,$A28,'Long Table'!$A:$A,$B28,'Long Table'!$W:$W,"No value reported")</f>
        <v>0</v>
      </c>
      <c r="H28" s="5" t="n">
        <f aca="false">SUM(C28:G28)</f>
        <v>7</v>
      </c>
      <c r="I28" s="21" t="n">
        <f aca="false">IF(C28+D28=0,"",C28/(C28+D28))</f>
        <v>0.857142857142857</v>
      </c>
    </row>
    <row r="29" customFormat="false" ht="15" hidden="false" customHeight="false" outlineLevel="0" collapsed="false">
      <c r="A29" s="5" t="s">
        <v>242</v>
      </c>
      <c r="B29" s="5" t="s">
        <v>608</v>
      </c>
      <c r="C29" s="5" t="n">
        <f aca="false">COUNTIFS('Long Table'!$E:$E,$A29,'Long Table'!$A:$A,$B29,'Long Table'!$W:$W,"Met")</f>
        <v>2</v>
      </c>
      <c r="D29" s="5" t="n">
        <f aca="false">COUNTIFS('Long Table'!$E:$E,$A29,'Long Table'!$A:$A,$B29,'Long Table'!$W:$W,"Not met")</f>
        <v>5</v>
      </c>
      <c r="E29" s="5" t="n">
        <f aca="false">COUNTIFS('Long Table'!$E:$E,$A29,'Long Table'!$A:$A,$B29,'Long Table'!$W:$W,"No numeric target")</f>
        <v>0</v>
      </c>
      <c r="F29" s="5" t="n">
        <f aca="false">COUNTIFS('Long Table'!$E:$E,$A29,'Long Table'!$A:$A,$B29,'Long Table'!$W:$W,"Not scored")</f>
        <v>0</v>
      </c>
      <c r="G29" s="5" t="n">
        <f aca="false">COUNTIFS('Long Table'!$E:$E,$A29,'Long Table'!$A:$A,$B29,'Long Table'!$W:$W,"No value reported")</f>
        <v>0</v>
      </c>
      <c r="H29" s="5" t="n">
        <f aca="false">SUM(C29:G29)</f>
        <v>7</v>
      </c>
      <c r="I29" s="21" t="n">
        <f aca="false">IF(C29+D29=0,"",C29/(C29+D29))</f>
        <v>0.285714285714286</v>
      </c>
    </row>
    <row r="30" customFormat="false" ht="15" hidden="false" customHeight="false" outlineLevel="0" collapsed="false">
      <c r="A30" s="22" t="s">
        <v>810</v>
      </c>
      <c r="B30" s="5" t="s">
        <v>45</v>
      </c>
      <c r="C30" s="5" t="n">
        <f aca="false">COUNTIFS('Long Table'!$A:$A,$B30,'Long Table'!$W:$W,"Met")</f>
        <v>0</v>
      </c>
      <c r="D30" s="5" t="n">
        <f aca="false">COUNTIFS('Long Table'!$A:$A,$B30,'Long Table'!$W:$W,"Not met")</f>
        <v>0</v>
      </c>
      <c r="E30" s="5" t="n">
        <f aca="false">COUNTIFS('Long Table'!$A:$A,$B30,'Long Table'!$W:$W,"No numeric target")</f>
        <v>0</v>
      </c>
      <c r="F30" s="5" t="n">
        <f aca="false">COUNTIFS('Long Table'!$A:$A,$B30,'Long Table'!$W:$W,"Not scored")</f>
        <v>30</v>
      </c>
      <c r="G30" s="5" t="n">
        <f aca="false">COUNTIFS('Long Table'!$A:$A,$B30,'Long Table'!$W:$W,"No value reported")</f>
        <v>3</v>
      </c>
      <c r="H30" s="5" t="n">
        <f aca="false">SUM(C30:G30)</f>
        <v>33</v>
      </c>
      <c r="I30" s="21" t="str">
        <f aca="false">IF(C30+D30=0,"",C30/(C30+D30))</f>
        <v/>
      </c>
    </row>
    <row r="31" customFormat="false" ht="15" hidden="false" customHeight="false" outlineLevel="0" collapsed="false">
      <c r="A31" s="22" t="s">
        <v>810</v>
      </c>
      <c r="B31" s="5" t="s">
        <v>313</v>
      </c>
      <c r="C31" s="5" t="n">
        <f aca="false">COUNTIFS('Long Table'!$A:$A,$B31,'Long Table'!$W:$W,"Met")</f>
        <v>0</v>
      </c>
      <c r="D31" s="5" t="n">
        <f aca="false">COUNTIFS('Long Table'!$A:$A,$B31,'Long Table'!$W:$W,"Not met")</f>
        <v>0</v>
      </c>
      <c r="E31" s="5" t="n">
        <f aca="false">COUNTIFS('Long Table'!$A:$A,$B31,'Long Table'!$W:$W,"No numeric target")</f>
        <v>3</v>
      </c>
      <c r="F31" s="5" t="n">
        <f aca="false">COUNTIFS('Long Table'!$A:$A,$B31,'Long Table'!$W:$W,"Not scored")</f>
        <v>26</v>
      </c>
      <c r="G31" s="5" t="n">
        <f aca="false">COUNTIFS('Long Table'!$A:$A,$B31,'Long Table'!$W:$W,"No value reported")</f>
        <v>2</v>
      </c>
      <c r="H31" s="5" t="n">
        <f aca="false">SUM(C31:G31)</f>
        <v>31</v>
      </c>
      <c r="I31" s="21" t="str">
        <f aca="false">IF(C31+D31=0,"",C31/(C31+D31))</f>
        <v/>
      </c>
    </row>
    <row r="32" customFormat="false" ht="15" hidden="false" customHeight="false" outlineLevel="0" collapsed="false">
      <c r="A32" s="22" t="s">
        <v>810</v>
      </c>
      <c r="B32" s="5" t="s">
        <v>438</v>
      </c>
      <c r="C32" s="5" t="n">
        <f aca="false">COUNTIFS('Long Table'!$A:$A,$B32,'Long Table'!$W:$W,"Met")</f>
        <v>7</v>
      </c>
      <c r="D32" s="5" t="n">
        <f aca="false">COUNTIFS('Long Table'!$A:$A,$B32,'Long Table'!$W:$W,"Not met")</f>
        <v>18</v>
      </c>
      <c r="E32" s="5" t="n">
        <f aca="false">COUNTIFS('Long Table'!$A:$A,$B32,'Long Table'!$W:$W,"No numeric target")</f>
        <v>3</v>
      </c>
      <c r="F32" s="5" t="n">
        <f aca="false">COUNTIFS('Long Table'!$A:$A,$B32,'Long Table'!$W:$W,"Not scored")</f>
        <v>0</v>
      </c>
      <c r="G32" s="5" t="n">
        <f aca="false">COUNTIFS('Long Table'!$A:$A,$B32,'Long Table'!$W:$W,"No value reported")</f>
        <v>0</v>
      </c>
      <c r="H32" s="5" t="n">
        <f aca="false">SUM(C32:G32)</f>
        <v>28</v>
      </c>
      <c r="I32" s="21" t="n">
        <f aca="false">IF(C32+D32=0,"",C32/(C32+D32))</f>
        <v>0.28</v>
      </c>
    </row>
    <row r="33" customFormat="false" ht="15" hidden="false" customHeight="false" outlineLevel="0" collapsed="false">
      <c r="A33" s="22" t="s">
        <v>810</v>
      </c>
      <c r="B33" s="5" t="s">
        <v>528</v>
      </c>
      <c r="C33" s="5" t="n">
        <f aca="false">COUNTIFS('Long Table'!$A:$A,$B33,'Long Table'!$W:$W,"Met")</f>
        <v>7</v>
      </c>
      <c r="D33" s="5" t="n">
        <f aca="false">COUNTIFS('Long Table'!$A:$A,$B33,'Long Table'!$W:$W,"Not met")</f>
        <v>17</v>
      </c>
      <c r="E33" s="5" t="n">
        <f aca="false">COUNTIFS('Long Table'!$A:$A,$B33,'Long Table'!$W:$W,"No numeric target")</f>
        <v>3</v>
      </c>
      <c r="F33" s="5" t="n">
        <f aca="false">COUNTIFS('Long Table'!$A:$A,$B33,'Long Table'!$W:$W,"Not scored")</f>
        <v>0</v>
      </c>
      <c r="G33" s="5" t="n">
        <f aca="false">COUNTIFS('Long Table'!$A:$A,$B33,'Long Table'!$W:$W,"No value reported")</f>
        <v>0</v>
      </c>
      <c r="H33" s="5" t="n">
        <f aca="false">SUM(C33:G33)</f>
        <v>27</v>
      </c>
      <c r="I33" s="21" t="n">
        <f aca="false">IF(C33+D33=0,"",C33/(C33+D33))</f>
        <v>0.291666666666667</v>
      </c>
    </row>
    <row r="34" customFormat="false" ht="15" hidden="false" customHeight="false" outlineLevel="0" collapsed="false">
      <c r="A34" s="22" t="s">
        <v>810</v>
      </c>
      <c r="B34" s="5" t="s">
        <v>608</v>
      </c>
      <c r="C34" s="5" t="n">
        <f aca="false">COUNTIFS('Long Table'!$A:$A,$B34,'Long Table'!$W:$W,"Met")</f>
        <v>4</v>
      </c>
      <c r="D34" s="5" t="n">
        <f aca="false">COUNTIFS('Long Table'!$A:$A,$B34,'Long Table'!$W:$W,"Not met")</f>
        <v>20</v>
      </c>
      <c r="E34" s="5" t="n">
        <f aca="false">COUNTIFS('Long Table'!$A:$A,$B34,'Long Table'!$W:$W,"No numeric target")</f>
        <v>2</v>
      </c>
      <c r="F34" s="5" t="n">
        <f aca="false">COUNTIFS('Long Table'!$A:$A,$B34,'Long Table'!$W:$W,"Not scored")</f>
        <v>0</v>
      </c>
      <c r="G34" s="5" t="n">
        <f aca="false">COUNTIFS('Long Table'!$A:$A,$B34,'Long Table'!$W:$W,"No value reported")</f>
        <v>0</v>
      </c>
      <c r="H34" s="5" t="n">
        <f aca="false">SUM(C34:G34)</f>
        <v>26</v>
      </c>
      <c r="I34" s="21" t="n">
        <f aca="false">IF(C34+D34=0,"",C34/(C34+D34))</f>
        <v>0.166666666666667</v>
      </c>
    </row>
    <row r="36" customFormat="false" ht="15" hidden="false" customHeight="false" outlineLevel="0" collapsed="false">
      <c r="A36" s="11" t="s">
        <v>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7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38"/>
    <col collapsed="false" customWidth="true" hidden="false" outlineLevel="0" max="3" min="3" style="0" width="12"/>
    <col collapsed="false" customWidth="true" hidden="false" outlineLevel="0" max="4" min="4" style="0" width="18"/>
    <col collapsed="false" customWidth="true" hidden="false" outlineLevel="0" max="5" min="5" style="0" width="12"/>
    <col collapsed="false" customWidth="true" hidden="false" outlineLevel="0" max="6" min="6" style="0" width="18"/>
    <col collapsed="false" customWidth="true" hidden="false" outlineLevel="0" max="8" min="7" style="0" width="14"/>
    <col collapsed="false" customWidth="true" hidden="false" outlineLevel="0" max="9" min="9" style="0" width="12"/>
    <col collapsed="false" customWidth="true" hidden="false" outlineLevel="0" max="10" min="10" style="0" width="9"/>
  </cols>
  <sheetData>
    <row r="1" customFormat="false" ht="23.85" hidden="false" customHeight="false" outlineLevel="0" collapsed="false">
      <c r="A1" s="4" t="s">
        <v>20</v>
      </c>
      <c r="B1" s="4" t="s">
        <v>21</v>
      </c>
      <c r="C1" s="4" t="s">
        <v>811</v>
      </c>
      <c r="D1" s="4" t="s">
        <v>812</v>
      </c>
      <c r="E1" s="4" t="s">
        <v>813</v>
      </c>
      <c r="F1" s="4" t="s">
        <v>814</v>
      </c>
      <c r="G1" s="4" t="s">
        <v>815</v>
      </c>
      <c r="H1" s="4" t="s">
        <v>816</v>
      </c>
      <c r="I1" s="4" t="s">
        <v>817</v>
      </c>
      <c r="J1" s="4" t="s">
        <v>818</v>
      </c>
    </row>
    <row r="2" customFormat="false" ht="15" hidden="false" customHeight="false" outlineLevel="0" collapsed="false">
      <c r="A2" s="5" t="s">
        <v>46</v>
      </c>
      <c r="B2" s="5" t="s">
        <v>47</v>
      </c>
      <c r="C2" s="5" t="s">
        <v>45</v>
      </c>
      <c r="D2" s="5" t="s">
        <v>53</v>
      </c>
      <c r="E2" s="5" t="s">
        <v>313</v>
      </c>
      <c r="F2" s="5" t="s">
        <v>53</v>
      </c>
      <c r="G2" s="7" t="n">
        <f aca="false">SUMIFS('Long Table'!$T:$T,'Long Table'!$C:$C,$A2,'Long Table'!$A:$A,$C2)</f>
        <v>0.933</v>
      </c>
      <c r="H2" s="7" t="n">
        <f aca="false">SUMIFS('Long Table'!$R:$R,'Long Table'!$C:$C,$A2,'Long Table'!$A:$A,$E2)</f>
        <v>0.933</v>
      </c>
      <c r="I2" s="7" t="n">
        <f aca="false">H2-G2</f>
        <v>0</v>
      </c>
      <c r="J2" s="5" t="str">
        <f aca="false">IF(ABS(I2)&lt;=0.005,"Yes","No")</f>
        <v>Yes</v>
      </c>
    </row>
    <row r="3" customFormat="false" ht="15" hidden="false" customHeight="false" outlineLevel="0" collapsed="false">
      <c r="A3" s="5" t="s">
        <v>64</v>
      </c>
      <c r="B3" s="5" t="s">
        <v>65</v>
      </c>
      <c r="C3" s="5" t="s">
        <v>45</v>
      </c>
      <c r="D3" s="5" t="s">
        <v>67</v>
      </c>
      <c r="E3" s="5" t="s">
        <v>313</v>
      </c>
      <c r="F3" s="5" t="s">
        <v>67</v>
      </c>
      <c r="G3" s="7" t="n">
        <f aca="false">SUMIFS('Long Table'!$T:$T,'Long Table'!$C:$C,$A3,'Long Table'!$A:$A,$C3)</f>
        <v>0.945</v>
      </c>
      <c r="H3" s="7" t="n">
        <f aca="false">SUMIFS('Long Table'!$R:$R,'Long Table'!$C:$C,$A3,'Long Table'!$A:$A,$E3)</f>
        <v>0.945</v>
      </c>
      <c r="I3" s="7" t="n">
        <f aca="false">H3-G3</f>
        <v>0</v>
      </c>
      <c r="J3" s="5" t="str">
        <f aca="false">IF(ABS(I3)&lt;=0.005,"Yes","No")</f>
        <v>Yes</v>
      </c>
    </row>
    <row r="4" customFormat="false" ht="15" hidden="false" customHeight="false" outlineLevel="0" collapsed="false">
      <c r="A4" s="5" t="s">
        <v>85</v>
      </c>
      <c r="B4" s="5" t="s">
        <v>86</v>
      </c>
      <c r="C4" s="5" t="s">
        <v>45</v>
      </c>
      <c r="D4" s="5" t="s">
        <v>89</v>
      </c>
      <c r="E4" s="5" t="s">
        <v>313</v>
      </c>
      <c r="F4" s="5" t="s">
        <v>89</v>
      </c>
      <c r="G4" s="7" t="n">
        <f aca="false">SUMIFS('Long Table'!$T:$T,'Long Table'!$C:$C,$A4,'Long Table'!$A:$A,$C4)</f>
        <v>0.96</v>
      </c>
      <c r="H4" s="7" t="n">
        <f aca="false">SUMIFS('Long Table'!$R:$R,'Long Table'!$C:$C,$A4,'Long Table'!$A:$A,$E4)</f>
        <v>0.96</v>
      </c>
      <c r="I4" s="7" t="n">
        <f aca="false">H4-G4</f>
        <v>0</v>
      </c>
      <c r="J4" s="5" t="str">
        <f aca="false">IF(ABS(I4)&lt;=0.005,"Yes","No")</f>
        <v>Yes</v>
      </c>
    </row>
    <row r="5" customFormat="false" ht="15" hidden="false" customHeight="false" outlineLevel="0" collapsed="false">
      <c r="A5" s="5" t="s">
        <v>140</v>
      </c>
      <c r="B5" s="5" t="s">
        <v>141</v>
      </c>
      <c r="C5" s="5" t="s">
        <v>45</v>
      </c>
      <c r="D5" s="5" t="s">
        <v>145</v>
      </c>
      <c r="E5" s="5" t="s">
        <v>313</v>
      </c>
      <c r="F5" s="5" t="s">
        <v>145</v>
      </c>
      <c r="G5" s="7" t="n">
        <f aca="false">SUMIFS('Long Table'!$T:$T,'Long Table'!$C:$C,$A5,'Long Table'!$A:$A,$C5)</f>
        <v>0.941</v>
      </c>
      <c r="H5" s="7" t="n">
        <f aca="false">SUMIFS('Long Table'!$R:$R,'Long Table'!$C:$C,$A5,'Long Table'!$A:$A,$E5)</f>
        <v>0.941</v>
      </c>
      <c r="I5" s="7" t="n">
        <f aca="false">H5-G5</f>
        <v>0</v>
      </c>
      <c r="J5" s="5" t="str">
        <f aca="false">IF(ABS(I5)&lt;=0.005,"Yes","No")</f>
        <v>Yes</v>
      </c>
    </row>
    <row r="6" customFormat="false" ht="15" hidden="false" customHeight="false" outlineLevel="0" collapsed="false">
      <c r="A6" s="5" t="s">
        <v>100</v>
      </c>
      <c r="B6" s="5" t="s">
        <v>101</v>
      </c>
      <c r="C6" s="5" t="s">
        <v>45</v>
      </c>
      <c r="D6" s="5" t="s">
        <v>104</v>
      </c>
      <c r="E6" s="5" t="s">
        <v>313</v>
      </c>
      <c r="F6" s="5" t="s">
        <v>104</v>
      </c>
      <c r="G6" s="7" t="n">
        <f aca="false">SUMIFS('Long Table'!$T:$T,'Long Table'!$C:$C,$A6,'Long Table'!$A:$A,$C6)</f>
        <v>0.57</v>
      </c>
      <c r="H6" s="7" t="n">
        <f aca="false">SUMIFS('Long Table'!$R:$R,'Long Table'!$C:$C,$A6,'Long Table'!$A:$A,$E6)</f>
        <v>0.57</v>
      </c>
      <c r="I6" s="7" t="n">
        <f aca="false">H6-G6</f>
        <v>0</v>
      </c>
      <c r="J6" s="5" t="str">
        <f aca="false">IF(ABS(I6)&lt;=0.005,"Yes","No")</f>
        <v>Yes</v>
      </c>
    </row>
    <row r="7" customFormat="false" ht="15" hidden="false" customHeight="false" outlineLevel="0" collapsed="false">
      <c r="A7" s="5" t="s">
        <v>155</v>
      </c>
      <c r="B7" s="5" t="s">
        <v>156</v>
      </c>
      <c r="C7" s="5" t="s">
        <v>45</v>
      </c>
      <c r="D7" s="5" t="s">
        <v>159</v>
      </c>
      <c r="E7" s="5" t="s">
        <v>313</v>
      </c>
      <c r="F7" s="5" t="s">
        <v>159</v>
      </c>
      <c r="G7" s="7" t="n">
        <f aca="false">SUMIFS('Long Table'!$T:$T,'Long Table'!$C:$C,$A7,'Long Table'!$A:$A,$C7)</f>
        <v>0.892</v>
      </c>
      <c r="H7" s="7" t="n">
        <f aca="false">SUMIFS('Long Table'!$R:$R,'Long Table'!$C:$C,$A7,'Long Table'!$A:$A,$E7)</f>
        <v>0.892</v>
      </c>
      <c r="I7" s="7" t="n">
        <f aca="false">H7-G7</f>
        <v>0</v>
      </c>
      <c r="J7" s="5" t="str">
        <f aca="false">IF(ABS(I7)&lt;=0.005,"Yes","No")</f>
        <v>Yes</v>
      </c>
    </row>
    <row r="8" customFormat="false" ht="15" hidden="false" customHeight="false" outlineLevel="0" collapsed="false">
      <c r="A8" s="5" t="s">
        <v>162</v>
      </c>
      <c r="B8" s="5" t="s">
        <v>163</v>
      </c>
      <c r="C8" s="5" t="s">
        <v>45</v>
      </c>
      <c r="D8" s="5" t="s">
        <v>166</v>
      </c>
      <c r="E8" s="5" t="s">
        <v>313</v>
      </c>
      <c r="F8" s="5" t="s">
        <v>166</v>
      </c>
      <c r="G8" s="7" t="n">
        <f aca="false">SUMIFS('Long Table'!$T:$T,'Long Table'!$C:$C,$A8,'Long Table'!$A:$A,$C8)</f>
        <v>0.78</v>
      </c>
      <c r="H8" s="7" t="n">
        <f aca="false">SUMIFS('Long Table'!$R:$R,'Long Table'!$C:$C,$A8,'Long Table'!$A:$A,$E8)</f>
        <v>0.78</v>
      </c>
      <c r="I8" s="7" t="n">
        <f aca="false">H8-G8</f>
        <v>0</v>
      </c>
      <c r="J8" s="5" t="str">
        <f aca="false">IF(ABS(I8)&lt;=0.005,"Yes","No")</f>
        <v>Yes</v>
      </c>
    </row>
    <row r="9" customFormat="false" ht="15" hidden="false" customHeight="false" outlineLevel="0" collapsed="false">
      <c r="A9" s="5" t="s">
        <v>168</v>
      </c>
      <c r="B9" s="5" t="s">
        <v>169</v>
      </c>
      <c r="C9" s="5" t="s">
        <v>45</v>
      </c>
      <c r="D9" s="5" t="s">
        <v>172</v>
      </c>
      <c r="E9" s="5" t="s">
        <v>313</v>
      </c>
      <c r="F9" s="5" t="s">
        <v>172</v>
      </c>
      <c r="G9" s="7" t="n">
        <f aca="false">SUMIFS('Long Table'!$T:$T,'Long Table'!$C:$C,$A9,'Long Table'!$A:$A,$C9)</f>
        <v>0.8714</v>
      </c>
      <c r="H9" s="7" t="n">
        <f aca="false">SUMIFS('Long Table'!$R:$R,'Long Table'!$C:$C,$A9,'Long Table'!$A:$A,$E9)</f>
        <v>0.8714</v>
      </c>
      <c r="I9" s="7" t="n">
        <f aca="false">H9-G9</f>
        <v>0</v>
      </c>
      <c r="J9" s="5" t="str">
        <f aca="false">IF(ABS(I9)&lt;=0.005,"Yes","No")</f>
        <v>Yes</v>
      </c>
    </row>
    <row r="10" customFormat="false" ht="15" hidden="false" customHeight="false" outlineLevel="0" collapsed="false">
      <c r="A10" s="5" t="s">
        <v>175</v>
      </c>
      <c r="B10" s="5" t="s">
        <v>176</v>
      </c>
      <c r="C10" s="5" t="s">
        <v>45</v>
      </c>
      <c r="D10" s="5" t="s">
        <v>183</v>
      </c>
      <c r="E10" s="5" t="s">
        <v>313</v>
      </c>
      <c r="F10" s="5" t="s">
        <v>183</v>
      </c>
      <c r="G10" s="8" t="n">
        <f aca="false">SUMIFS('Long Table'!$T:$T,'Long Table'!$C:$C,$A10,'Long Table'!$A:$A,$C10)</f>
        <v>19.75</v>
      </c>
      <c r="H10" s="8" t="n">
        <f aca="false">SUMIFS('Long Table'!$R:$R,'Long Table'!$C:$C,$A10,'Long Table'!$A:$A,$E10)</f>
        <v>19.75</v>
      </c>
      <c r="I10" s="8" t="n">
        <f aca="false">H10-G10</f>
        <v>0</v>
      </c>
      <c r="J10" s="5" t="str">
        <f aca="false">IF(ABS(I10)&lt;=0.5,"Yes","No")</f>
        <v>Yes</v>
      </c>
    </row>
    <row r="11" customFormat="false" ht="15" hidden="false" customHeight="false" outlineLevel="0" collapsed="false">
      <c r="A11" s="5" t="s">
        <v>196</v>
      </c>
      <c r="B11" s="5" t="s">
        <v>197</v>
      </c>
      <c r="C11" s="5" t="s">
        <v>45</v>
      </c>
      <c r="D11" s="5" t="s">
        <v>200</v>
      </c>
      <c r="E11" s="5" t="s">
        <v>313</v>
      </c>
      <c r="F11" s="5" t="s">
        <v>200</v>
      </c>
      <c r="G11" s="7" t="n">
        <f aca="false">SUMIFS('Long Table'!$T:$T,'Long Table'!$C:$C,$A11,'Long Table'!$A:$A,$C11)</f>
        <v>0.9825</v>
      </c>
      <c r="H11" s="7" t="n">
        <f aca="false">SUMIFS('Long Table'!$R:$R,'Long Table'!$C:$C,$A11,'Long Table'!$A:$A,$E11)</f>
        <v>0.9825</v>
      </c>
      <c r="I11" s="7" t="n">
        <f aca="false">H11-G11</f>
        <v>0</v>
      </c>
      <c r="J11" s="5" t="str">
        <f aca="false">IF(ABS(I11)&lt;=0.005,"Yes","No")</f>
        <v>Yes</v>
      </c>
    </row>
    <row r="12" customFormat="false" ht="15" hidden="false" customHeight="false" outlineLevel="0" collapsed="false">
      <c r="A12" s="5" t="s">
        <v>206</v>
      </c>
      <c r="B12" s="5" t="s">
        <v>207</v>
      </c>
      <c r="C12" s="5" t="s">
        <v>45</v>
      </c>
      <c r="D12" s="5" t="s">
        <v>211</v>
      </c>
      <c r="E12" s="5" t="s">
        <v>313</v>
      </c>
      <c r="F12" s="5" t="s">
        <v>211</v>
      </c>
      <c r="G12" s="7" t="n">
        <f aca="false">SUMIFS('Long Table'!$T:$T,'Long Table'!$C:$C,$A12,'Long Table'!$A:$A,$C12)</f>
        <v>0.9522</v>
      </c>
      <c r="H12" s="7" t="n">
        <f aca="false">SUMIFS('Long Table'!$R:$R,'Long Table'!$C:$C,$A12,'Long Table'!$A:$A,$E12)</f>
        <v>0.9522</v>
      </c>
      <c r="I12" s="7" t="n">
        <f aca="false">H12-G12</f>
        <v>0</v>
      </c>
      <c r="J12" s="5" t="str">
        <f aca="false">IF(ABS(I12)&lt;=0.005,"Yes","No")</f>
        <v>Yes</v>
      </c>
    </row>
    <row r="13" customFormat="false" ht="15" hidden="false" customHeight="false" outlineLevel="0" collapsed="false">
      <c r="A13" s="5" t="s">
        <v>215</v>
      </c>
      <c r="B13" s="5" t="s">
        <v>216</v>
      </c>
      <c r="C13" s="5" t="s">
        <v>45</v>
      </c>
      <c r="D13" s="5" t="s">
        <v>221</v>
      </c>
      <c r="E13" s="5" t="s">
        <v>313</v>
      </c>
      <c r="F13" s="5" t="s">
        <v>221</v>
      </c>
      <c r="G13" s="9" t="n">
        <f aca="false">SUMIFS('Long Table'!$T:$T,'Long Table'!$C:$C,$A13,'Long Table'!$A:$A,$C13)</f>
        <v>25832</v>
      </c>
      <c r="H13" s="9" t="n">
        <f aca="false">SUMIFS('Long Table'!$R:$R,'Long Table'!$C:$C,$A13,'Long Table'!$A:$A,$E13)</f>
        <v>25832</v>
      </c>
      <c r="I13" s="9" t="n">
        <f aca="false">H13-G13</f>
        <v>0</v>
      </c>
      <c r="J13" s="5" t="str">
        <f aca="false">IF(ABS(I13)&lt;=MAX(1,0.000002*ABS(G13)),"Yes","No")</f>
        <v>Yes</v>
      </c>
    </row>
    <row r="14" customFormat="false" ht="15" hidden="false" customHeight="false" outlineLevel="0" collapsed="false">
      <c r="A14" s="5" t="s">
        <v>226</v>
      </c>
      <c r="B14" s="5" t="s">
        <v>227</v>
      </c>
      <c r="C14" s="5" t="s">
        <v>45</v>
      </c>
      <c r="D14" s="5" t="s">
        <v>231</v>
      </c>
      <c r="E14" s="5" t="s">
        <v>313</v>
      </c>
      <c r="F14" s="5" t="s">
        <v>231</v>
      </c>
      <c r="G14" s="9" t="n">
        <f aca="false">SUMIFS('Long Table'!$T:$T,'Long Table'!$C:$C,$A14,'Long Table'!$A:$A,$C14)</f>
        <v>4351</v>
      </c>
      <c r="H14" s="9" t="n">
        <f aca="false">SUMIFS('Long Table'!$R:$R,'Long Table'!$C:$C,$A14,'Long Table'!$A:$A,$E14)</f>
        <v>4351</v>
      </c>
      <c r="I14" s="9" t="n">
        <f aca="false">H14-G14</f>
        <v>0</v>
      </c>
      <c r="J14" s="5" t="str">
        <f aca="false">IF(ABS(I14)&lt;=MAX(1,0.000002*ABS(G14)),"Yes","No")</f>
        <v>Yes</v>
      </c>
    </row>
    <row r="15" customFormat="false" ht="15" hidden="false" customHeight="false" outlineLevel="0" collapsed="false">
      <c r="A15" s="5" t="s">
        <v>240</v>
      </c>
      <c r="B15" s="5" t="s">
        <v>241</v>
      </c>
      <c r="C15" s="5" t="s">
        <v>45</v>
      </c>
      <c r="D15" s="5" t="s">
        <v>246</v>
      </c>
      <c r="E15" s="5" t="s">
        <v>313</v>
      </c>
      <c r="F15" s="5" t="s">
        <v>246</v>
      </c>
      <c r="G15" s="7" t="n">
        <f aca="false">SUMIFS('Long Table'!$T:$T,'Long Table'!$C:$C,$A15,'Long Table'!$A:$A,$C15)</f>
        <v>0.7415</v>
      </c>
      <c r="H15" s="7" t="n">
        <f aca="false">SUMIFS('Long Table'!$R:$R,'Long Table'!$C:$C,$A15,'Long Table'!$A:$A,$E15)</f>
        <v>0.7415</v>
      </c>
      <c r="I15" s="7" t="n">
        <f aca="false">H15-G15</f>
        <v>0</v>
      </c>
      <c r="J15" s="5" t="str">
        <f aca="false">IF(ABS(I15)&lt;=0.005,"Yes","No")</f>
        <v>Yes</v>
      </c>
    </row>
    <row r="16" customFormat="false" ht="15" hidden="false" customHeight="false" outlineLevel="0" collapsed="false">
      <c r="A16" s="5" t="s">
        <v>250</v>
      </c>
      <c r="B16" s="5" t="s">
        <v>251</v>
      </c>
      <c r="C16" s="5" t="s">
        <v>45</v>
      </c>
      <c r="D16" s="5" t="s">
        <v>256</v>
      </c>
      <c r="E16" s="5" t="s">
        <v>313</v>
      </c>
      <c r="F16" s="5" t="s">
        <v>412</v>
      </c>
      <c r="G16" s="10" t="n">
        <f aca="false">SUMIFS('Long Table'!$T:$T,'Long Table'!$C:$C,$A16,'Long Table'!$A:$A,$C16)</f>
        <v>262757047</v>
      </c>
      <c r="H16" s="10" t="n">
        <f aca="false">SUMIFS('Long Table'!$R:$R,'Long Table'!$C:$C,$A16,'Long Table'!$A:$A,$E16)</f>
        <v>262757047</v>
      </c>
      <c r="I16" s="10" t="n">
        <f aca="false">H16-G16</f>
        <v>0</v>
      </c>
      <c r="J16" s="5" t="str">
        <f aca="false">IF(ABS(I16)&lt;=MAX(1,0.000002*ABS(G16)),"Yes","No")</f>
        <v>Yes</v>
      </c>
    </row>
    <row r="17" customFormat="false" ht="15" hidden="false" customHeight="false" outlineLevel="0" collapsed="false">
      <c r="A17" s="5" t="s">
        <v>259</v>
      </c>
      <c r="B17" s="5" t="s">
        <v>260</v>
      </c>
      <c r="C17" s="5" t="s">
        <v>45</v>
      </c>
      <c r="D17" s="5" t="s">
        <v>263</v>
      </c>
      <c r="E17" s="5" t="s">
        <v>313</v>
      </c>
      <c r="F17" s="5" t="s">
        <v>263</v>
      </c>
      <c r="G17" s="7" t="n">
        <f aca="false">SUMIFS('Long Table'!$T:$T,'Long Table'!$C:$C,$A17,'Long Table'!$A:$A,$C17)</f>
        <v>0.5504</v>
      </c>
      <c r="H17" s="7" t="n">
        <f aca="false">SUMIFS('Long Table'!$R:$R,'Long Table'!$C:$C,$A17,'Long Table'!$A:$A,$E17)</f>
        <v>0.5504</v>
      </c>
      <c r="I17" s="7" t="n">
        <f aca="false">H17-G17</f>
        <v>0</v>
      </c>
      <c r="J17" s="5" t="str">
        <f aca="false">IF(ABS(I17)&lt;=0.005,"Yes","No")</f>
        <v>Yes</v>
      </c>
    </row>
    <row r="18" customFormat="false" ht="15" hidden="false" customHeight="false" outlineLevel="0" collapsed="false">
      <c r="A18" s="5" t="s">
        <v>265</v>
      </c>
      <c r="B18" s="5" t="s">
        <v>266</v>
      </c>
      <c r="C18" s="5" t="s">
        <v>45</v>
      </c>
      <c r="D18" s="5" t="s">
        <v>269</v>
      </c>
      <c r="E18" s="5" t="s">
        <v>313</v>
      </c>
      <c r="F18" s="5" t="s">
        <v>269</v>
      </c>
      <c r="G18" s="9" t="n">
        <f aca="false">SUMIFS('Long Table'!$T:$T,'Long Table'!$C:$C,$A18,'Long Table'!$A:$A,$C18)</f>
        <v>8697</v>
      </c>
      <c r="H18" s="9" t="n">
        <f aca="false">SUMIFS('Long Table'!$R:$R,'Long Table'!$C:$C,$A18,'Long Table'!$A:$A,$E18)</f>
        <v>8697</v>
      </c>
      <c r="I18" s="9" t="n">
        <f aca="false">H18-G18</f>
        <v>0</v>
      </c>
      <c r="J18" s="5" t="str">
        <f aca="false">IF(ABS(I18)&lt;=MAX(1,0.000002*ABS(G18)),"Yes","No")</f>
        <v>Yes</v>
      </c>
    </row>
    <row r="19" customFormat="false" ht="15" hidden="false" customHeight="false" outlineLevel="0" collapsed="false">
      <c r="A19" s="5" t="s">
        <v>272</v>
      </c>
      <c r="B19" s="5" t="s">
        <v>273</v>
      </c>
      <c r="C19" s="5" t="s">
        <v>45</v>
      </c>
      <c r="D19" s="5" t="s">
        <v>276</v>
      </c>
      <c r="E19" s="5" t="s">
        <v>313</v>
      </c>
      <c r="F19" s="5" t="s">
        <v>422</v>
      </c>
      <c r="G19" s="10" t="n">
        <f aca="false">SUMIFS('Long Table'!$T:$T,'Long Table'!$C:$C,$A19,'Long Table'!$A:$A,$C19)</f>
        <v>141636.19</v>
      </c>
      <c r="H19" s="10" t="n">
        <f aca="false">SUMIFS('Long Table'!$R:$R,'Long Table'!$C:$C,$A19,'Long Table'!$A:$A,$E19)</f>
        <v>141636.19</v>
      </c>
      <c r="I19" s="10" t="n">
        <f aca="false">H19-G19</f>
        <v>0</v>
      </c>
      <c r="J19" s="5" t="str">
        <f aca="false">IF(ABS(I19)&lt;=MAX(1,0.000002*ABS(G19)),"Yes","No")</f>
        <v>Yes</v>
      </c>
    </row>
    <row r="20" customFormat="false" ht="15" hidden="false" customHeight="false" outlineLevel="0" collapsed="false">
      <c r="A20" s="5" t="s">
        <v>278</v>
      </c>
      <c r="B20" s="5" t="s">
        <v>279</v>
      </c>
      <c r="C20" s="5" t="s">
        <v>45</v>
      </c>
      <c r="D20" s="5" t="s">
        <v>282</v>
      </c>
      <c r="E20" s="5" t="s">
        <v>313</v>
      </c>
      <c r="F20" s="5" t="s">
        <v>425</v>
      </c>
      <c r="G20" s="10" t="n">
        <f aca="false">SUMIFS('Long Table'!$T:$T,'Long Table'!$C:$C,$A20,'Long Table'!$A:$A,$C20)</f>
        <v>615726.14</v>
      </c>
      <c r="H20" s="10" t="n">
        <f aca="false">SUMIFS('Long Table'!$R:$R,'Long Table'!$C:$C,$A20,'Long Table'!$A:$A,$E20)</f>
        <v>615726.14</v>
      </c>
      <c r="I20" s="10" t="n">
        <f aca="false">H20-G20</f>
        <v>0</v>
      </c>
      <c r="J20" s="5" t="str">
        <f aca="false">IF(ABS(I20)&lt;=MAX(1,0.000002*ABS(G20)),"Yes","No")</f>
        <v>Yes</v>
      </c>
    </row>
    <row r="21" customFormat="false" ht="15" hidden="false" customHeight="false" outlineLevel="0" collapsed="false">
      <c r="A21" s="5" t="s">
        <v>284</v>
      </c>
      <c r="B21" s="5" t="s">
        <v>285</v>
      </c>
      <c r="C21" s="5" t="s">
        <v>45</v>
      </c>
      <c r="D21" s="5" t="s">
        <v>288</v>
      </c>
      <c r="E21" s="5" t="s">
        <v>313</v>
      </c>
      <c r="F21" s="5" t="s">
        <v>429</v>
      </c>
      <c r="G21" s="10" t="n">
        <f aca="false">SUMIFS('Long Table'!$T:$T,'Long Table'!$C:$C,$A21,'Long Table'!$A:$A,$C21)</f>
        <v>161126468</v>
      </c>
      <c r="H21" s="10" t="n">
        <f aca="false">SUMIFS('Long Table'!$R:$R,'Long Table'!$C:$C,$A21,'Long Table'!$A:$A,$E21)</f>
        <v>161126468</v>
      </c>
      <c r="I21" s="10" t="n">
        <f aca="false">H21-G21</f>
        <v>0</v>
      </c>
      <c r="J21" s="5" t="str">
        <f aca="false">IF(ABS(I21)&lt;=MAX(1,0.000002*ABS(G21)),"Yes","No")</f>
        <v>Yes</v>
      </c>
    </row>
    <row r="22" customFormat="false" ht="15" hidden="false" customHeight="false" outlineLevel="0" collapsed="false">
      <c r="A22" s="5" t="s">
        <v>290</v>
      </c>
      <c r="B22" s="5" t="s">
        <v>291</v>
      </c>
      <c r="C22" s="5" t="s">
        <v>45</v>
      </c>
      <c r="D22" s="5" t="s">
        <v>294</v>
      </c>
      <c r="E22" s="5" t="s">
        <v>313</v>
      </c>
      <c r="F22" s="5" t="s">
        <v>294</v>
      </c>
      <c r="G22" s="9" t="n">
        <f aca="false">SUMIFS('Long Table'!$T:$T,'Long Table'!$C:$C,$A22,'Long Table'!$A:$A,$C22)</f>
        <v>26</v>
      </c>
      <c r="H22" s="9" t="n">
        <f aca="false">SUMIFS('Long Table'!$R:$R,'Long Table'!$C:$C,$A22,'Long Table'!$A:$A,$E22)</f>
        <v>26</v>
      </c>
      <c r="I22" s="9" t="n">
        <f aca="false">H22-G22</f>
        <v>0</v>
      </c>
      <c r="J22" s="5" t="str">
        <f aca="false">IF(ABS(I22)&lt;=MAX(1,0.000002*ABS(G22)),"Yes","No")</f>
        <v>Yes</v>
      </c>
    </row>
    <row r="23" customFormat="false" ht="15" hidden="false" customHeight="false" outlineLevel="0" collapsed="false">
      <c r="A23" s="5" t="s">
        <v>46</v>
      </c>
      <c r="B23" s="5" t="s">
        <v>47</v>
      </c>
      <c r="C23" s="5" t="s">
        <v>438</v>
      </c>
      <c r="D23" s="5" t="s">
        <v>439</v>
      </c>
      <c r="E23" s="5" t="s">
        <v>528</v>
      </c>
      <c r="F23" s="5" t="s">
        <v>439</v>
      </c>
      <c r="G23" s="7" t="n">
        <f aca="false">SUMIFS('Long Table'!$T:$T,'Long Table'!$C:$C,$A23,'Long Table'!$A:$A,$C23)</f>
        <v>0.886</v>
      </c>
      <c r="H23" s="7" t="n">
        <f aca="false">SUMIFS('Long Table'!$R:$R,'Long Table'!$C:$C,$A23,'Long Table'!$A:$A,$E23)</f>
        <v>0.886</v>
      </c>
      <c r="I23" s="7" t="n">
        <f aca="false">H23-G23</f>
        <v>0</v>
      </c>
      <c r="J23" s="5" t="str">
        <f aca="false">IF(ABS(I23)&lt;=0.005,"Yes","No")</f>
        <v>Yes</v>
      </c>
    </row>
    <row r="24" customFormat="false" ht="15" hidden="false" customHeight="false" outlineLevel="0" collapsed="false">
      <c r="A24" s="5" t="s">
        <v>64</v>
      </c>
      <c r="B24" s="5" t="s">
        <v>65</v>
      </c>
      <c r="C24" s="5" t="s">
        <v>438</v>
      </c>
      <c r="D24" s="5" t="s">
        <v>349</v>
      </c>
      <c r="E24" s="5" t="s">
        <v>528</v>
      </c>
      <c r="F24" s="5" t="s">
        <v>349</v>
      </c>
      <c r="G24" s="7" t="n">
        <f aca="false">SUMIFS('Long Table'!$T:$T,'Long Table'!$C:$C,$A24,'Long Table'!$A:$A,$C24)</f>
        <v>0.928</v>
      </c>
      <c r="H24" s="7" t="n">
        <f aca="false">SUMIFS('Long Table'!$R:$R,'Long Table'!$C:$C,$A24,'Long Table'!$A:$A,$E24)</f>
        <v>0.928</v>
      </c>
      <c r="I24" s="7" t="n">
        <f aca="false">H24-G24</f>
        <v>0</v>
      </c>
      <c r="J24" s="5" t="str">
        <f aca="false">IF(ABS(I24)&lt;=0.005,"Yes","No")</f>
        <v>Yes</v>
      </c>
    </row>
    <row r="25" customFormat="false" ht="15" hidden="false" customHeight="false" outlineLevel="0" collapsed="false">
      <c r="A25" s="5" t="s">
        <v>85</v>
      </c>
      <c r="B25" s="5" t="s">
        <v>86</v>
      </c>
      <c r="C25" s="5" t="s">
        <v>438</v>
      </c>
      <c r="D25" s="5" t="s">
        <v>446</v>
      </c>
      <c r="E25" s="5" t="s">
        <v>528</v>
      </c>
      <c r="F25" s="5" t="s">
        <v>446</v>
      </c>
      <c r="G25" s="7" t="n">
        <f aca="false">SUMIFS('Long Table'!$T:$T,'Long Table'!$C:$C,$A25,'Long Table'!$A:$A,$C25)</f>
        <v>0.953</v>
      </c>
      <c r="H25" s="7" t="n">
        <f aca="false">SUMIFS('Long Table'!$R:$R,'Long Table'!$C:$C,$A25,'Long Table'!$A:$A,$E25)</f>
        <v>0.953</v>
      </c>
      <c r="I25" s="7" t="n">
        <f aca="false">H25-G25</f>
        <v>0</v>
      </c>
      <c r="J25" s="5" t="str">
        <f aca="false">IF(ABS(I25)&lt;=0.005,"Yes","No")</f>
        <v>Yes</v>
      </c>
    </row>
    <row r="26" customFormat="false" ht="15" hidden="false" customHeight="false" outlineLevel="0" collapsed="false">
      <c r="A26" s="5" t="s">
        <v>318</v>
      </c>
      <c r="B26" s="5" t="s">
        <v>319</v>
      </c>
      <c r="C26" s="5" t="s">
        <v>438</v>
      </c>
      <c r="D26" s="5" t="s">
        <v>449</v>
      </c>
      <c r="E26" s="5" t="s">
        <v>528</v>
      </c>
      <c r="F26" s="5" t="s">
        <v>449</v>
      </c>
      <c r="G26" s="7" t="n">
        <f aca="false">SUMIFS('Long Table'!$T:$T,'Long Table'!$C:$C,$A26,'Long Table'!$A:$A,$C26)</f>
        <v>0.479</v>
      </c>
      <c r="H26" s="7" t="n">
        <f aca="false">SUMIFS('Long Table'!$R:$R,'Long Table'!$C:$C,$A26,'Long Table'!$A:$A,$E26)</f>
        <v>0.479</v>
      </c>
      <c r="I26" s="7" t="n">
        <f aca="false">H26-G26</f>
        <v>0</v>
      </c>
      <c r="J26" s="5" t="str">
        <f aca="false">IF(ABS(I26)&lt;=0.005,"Yes","No")</f>
        <v>Yes</v>
      </c>
    </row>
    <row r="27" customFormat="false" ht="15" hidden="false" customHeight="false" outlineLevel="0" collapsed="false">
      <c r="A27" s="5" t="s">
        <v>335</v>
      </c>
      <c r="B27" s="5" t="s">
        <v>336</v>
      </c>
      <c r="C27" s="5" t="s">
        <v>438</v>
      </c>
      <c r="D27" s="5" t="s">
        <v>455</v>
      </c>
      <c r="E27" s="5" t="s">
        <v>528</v>
      </c>
      <c r="F27" s="5" t="s">
        <v>455</v>
      </c>
      <c r="G27" s="7" t="n">
        <f aca="false">SUMIFS('Long Table'!$T:$T,'Long Table'!$C:$C,$A27,'Long Table'!$A:$A,$C27)</f>
        <v>0.543</v>
      </c>
      <c r="H27" s="7" t="n">
        <f aca="false">SUMIFS('Long Table'!$R:$R,'Long Table'!$C:$C,$A27,'Long Table'!$A:$A,$E27)</f>
        <v>0.543</v>
      </c>
      <c r="I27" s="7" t="n">
        <f aca="false">H27-G27</f>
        <v>0</v>
      </c>
      <c r="J27" s="5" t="str">
        <f aca="false">IF(ABS(I27)&lt;=0.005,"Yes","No")</f>
        <v>Yes</v>
      </c>
    </row>
    <row r="28" customFormat="false" ht="15" hidden="false" customHeight="false" outlineLevel="0" collapsed="false">
      <c r="A28" s="5" t="s">
        <v>342</v>
      </c>
      <c r="B28" s="5" t="s">
        <v>343</v>
      </c>
      <c r="C28" s="5" t="s">
        <v>438</v>
      </c>
      <c r="D28" s="5" t="s">
        <v>458</v>
      </c>
      <c r="E28" s="5" t="s">
        <v>528</v>
      </c>
      <c r="F28" s="5" t="s">
        <v>458</v>
      </c>
      <c r="G28" s="7" t="n">
        <f aca="false">SUMIFS('Long Table'!$T:$T,'Long Table'!$C:$C,$A28,'Long Table'!$A:$A,$C28)</f>
        <v>0.623</v>
      </c>
      <c r="H28" s="7" t="n">
        <f aca="false">SUMIFS('Long Table'!$R:$R,'Long Table'!$C:$C,$A28,'Long Table'!$A:$A,$E28)</f>
        <v>0.623</v>
      </c>
      <c r="I28" s="7" t="n">
        <f aca="false">H28-G28</f>
        <v>0</v>
      </c>
      <c r="J28" s="5" t="str">
        <f aca="false">IF(ABS(I28)&lt;=0.005,"Yes","No")</f>
        <v>Yes</v>
      </c>
    </row>
    <row r="29" customFormat="false" ht="15" hidden="false" customHeight="false" outlineLevel="0" collapsed="false">
      <c r="A29" s="5" t="s">
        <v>140</v>
      </c>
      <c r="B29" s="5" t="s">
        <v>141</v>
      </c>
      <c r="C29" s="5" t="s">
        <v>438</v>
      </c>
      <c r="D29" s="5" t="s">
        <v>462</v>
      </c>
      <c r="E29" s="5" t="s">
        <v>528</v>
      </c>
      <c r="F29" s="5" t="s">
        <v>462</v>
      </c>
      <c r="G29" s="7" t="n">
        <f aca="false">SUMIFS('Long Table'!$T:$T,'Long Table'!$C:$C,$A29,'Long Table'!$A:$A,$C29)</f>
        <v>0.927</v>
      </c>
      <c r="H29" s="7" t="n">
        <f aca="false">SUMIFS('Long Table'!$R:$R,'Long Table'!$C:$C,$A29,'Long Table'!$A:$A,$E29)</f>
        <v>0.927</v>
      </c>
      <c r="I29" s="7" t="n">
        <f aca="false">H29-G29</f>
        <v>0</v>
      </c>
      <c r="J29" s="5" t="str">
        <f aca="false">IF(ABS(I29)&lt;=0.005,"Yes","No")</f>
        <v>Yes</v>
      </c>
    </row>
    <row r="30" customFormat="false" ht="15" hidden="false" customHeight="false" outlineLevel="0" collapsed="false">
      <c r="A30" s="5" t="s">
        <v>351</v>
      </c>
      <c r="B30" s="5" t="s">
        <v>352</v>
      </c>
      <c r="C30" s="5" t="s">
        <v>438</v>
      </c>
      <c r="D30" s="5" t="s">
        <v>465</v>
      </c>
      <c r="E30" s="5" t="s">
        <v>528</v>
      </c>
      <c r="F30" s="5" t="s">
        <v>465</v>
      </c>
      <c r="G30" s="7" t="n">
        <f aca="false">SUMIFS('Long Table'!$T:$T,'Long Table'!$C:$C,$A30,'Long Table'!$A:$A,$C30)</f>
        <v>0.185</v>
      </c>
      <c r="H30" s="7" t="n">
        <f aca="false">SUMIFS('Long Table'!$R:$R,'Long Table'!$C:$C,$A30,'Long Table'!$A:$A,$E30)</f>
        <v>0.185</v>
      </c>
      <c r="I30" s="7" t="n">
        <f aca="false">H30-G30</f>
        <v>0</v>
      </c>
      <c r="J30" s="5" t="str">
        <f aca="false">IF(ABS(I30)&lt;=0.005,"Yes","No")</f>
        <v>Yes</v>
      </c>
    </row>
    <row r="31" customFormat="false" ht="15" hidden="false" customHeight="false" outlineLevel="0" collapsed="false">
      <c r="A31" s="5" t="s">
        <v>100</v>
      </c>
      <c r="B31" s="5" t="s">
        <v>101</v>
      </c>
      <c r="C31" s="5" t="s">
        <v>438</v>
      </c>
      <c r="D31" s="5" t="s">
        <v>467</v>
      </c>
      <c r="E31" s="5" t="s">
        <v>528</v>
      </c>
      <c r="F31" s="5" t="s">
        <v>467</v>
      </c>
      <c r="G31" s="7" t="n">
        <f aca="false">SUMIFS('Long Table'!$T:$T,'Long Table'!$C:$C,$A31,'Long Table'!$A:$A,$C31)</f>
        <v>0.421</v>
      </c>
      <c r="H31" s="7" t="n">
        <f aca="false">SUMIFS('Long Table'!$R:$R,'Long Table'!$C:$C,$A31,'Long Table'!$A:$A,$E31)</f>
        <v>0.421</v>
      </c>
      <c r="I31" s="7" t="n">
        <f aca="false">H31-G31</f>
        <v>0</v>
      </c>
      <c r="J31" s="5" t="str">
        <f aca="false">IF(ABS(I31)&lt;=0.005,"Yes","No")</f>
        <v>Yes</v>
      </c>
    </row>
    <row r="32" customFormat="false" ht="15" hidden="false" customHeight="false" outlineLevel="0" collapsed="false">
      <c r="A32" s="5" t="s">
        <v>366</v>
      </c>
      <c r="B32" s="5" t="s">
        <v>367</v>
      </c>
      <c r="C32" s="5" t="s">
        <v>438</v>
      </c>
      <c r="D32" s="5" t="s">
        <v>470</v>
      </c>
      <c r="E32" s="5" t="s">
        <v>528</v>
      </c>
      <c r="F32" s="5" t="s">
        <v>470</v>
      </c>
      <c r="G32" s="7" t="n">
        <f aca="false">SUMIFS('Long Table'!$T:$T,'Long Table'!$C:$C,$A32,'Long Table'!$A:$A,$C32)</f>
        <v>0.463</v>
      </c>
      <c r="H32" s="7" t="n">
        <f aca="false">SUMIFS('Long Table'!$R:$R,'Long Table'!$C:$C,$A32,'Long Table'!$A:$A,$E32)</f>
        <v>0.463</v>
      </c>
      <c r="I32" s="7" t="n">
        <f aca="false">H32-G32</f>
        <v>0</v>
      </c>
      <c r="J32" s="5" t="str">
        <f aca="false">IF(ABS(I32)&lt;=0.005,"Yes","No")</f>
        <v>Yes</v>
      </c>
    </row>
    <row r="33" customFormat="false" ht="15" hidden="false" customHeight="false" outlineLevel="0" collapsed="false">
      <c r="A33" s="5" t="s">
        <v>155</v>
      </c>
      <c r="B33" s="5" t="s">
        <v>156</v>
      </c>
      <c r="C33" s="5" t="s">
        <v>438</v>
      </c>
      <c r="D33" s="5" t="s">
        <v>472</v>
      </c>
      <c r="E33" s="5" t="s">
        <v>528</v>
      </c>
      <c r="F33" s="5" t="s">
        <v>472</v>
      </c>
      <c r="G33" s="7" t="n">
        <f aca="false">SUMIFS('Long Table'!$T:$T,'Long Table'!$C:$C,$A33,'Long Table'!$A:$A,$C33)</f>
        <v>0.8416</v>
      </c>
      <c r="H33" s="7" t="n">
        <f aca="false">SUMIFS('Long Table'!$R:$R,'Long Table'!$C:$C,$A33,'Long Table'!$A:$A,$E33)</f>
        <v>0.8416</v>
      </c>
      <c r="I33" s="7" t="n">
        <f aca="false">H33-G33</f>
        <v>0</v>
      </c>
      <c r="J33" s="5" t="str">
        <f aca="false">IF(ABS(I33)&lt;=0.005,"Yes","No")</f>
        <v>Yes</v>
      </c>
    </row>
    <row r="34" customFormat="false" ht="15" hidden="false" customHeight="false" outlineLevel="0" collapsed="false">
      <c r="A34" s="5" t="s">
        <v>162</v>
      </c>
      <c r="B34" s="5" t="s">
        <v>163</v>
      </c>
      <c r="C34" s="5" t="s">
        <v>438</v>
      </c>
      <c r="D34" s="5" t="s">
        <v>473</v>
      </c>
      <c r="E34" s="5" t="s">
        <v>528</v>
      </c>
      <c r="F34" s="5" t="s">
        <v>473</v>
      </c>
      <c r="G34" s="7" t="n">
        <f aca="false">SUMIFS('Long Table'!$T:$T,'Long Table'!$C:$C,$A34,'Long Table'!$A:$A,$C34)</f>
        <v>0.7073</v>
      </c>
      <c r="H34" s="7" t="n">
        <f aca="false">SUMIFS('Long Table'!$R:$R,'Long Table'!$C:$C,$A34,'Long Table'!$A:$A,$E34)</f>
        <v>0.7073</v>
      </c>
      <c r="I34" s="7" t="n">
        <f aca="false">H34-G34</f>
        <v>0</v>
      </c>
      <c r="J34" s="5" t="str">
        <f aca="false">IF(ABS(I34)&lt;=0.005,"Yes","No")</f>
        <v>Yes</v>
      </c>
    </row>
    <row r="35" customFormat="false" ht="15" hidden="false" customHeight="false" outlineLevel="0" collapsed="false">
      <c r="A35" s="5" t="s">
        <v>168</v>
      </c>
      <c r="B35" s="5" t="s">
        <v>169</v>
      </c>
      <c r="C35" s="5" t="s">
        <v>438</v>
      </c>
      <c r="D35" s="5" t="s">
        <v>474</v>
      </c>
      <c r="E35" s="5" t="s">
        <v>528</v>
      </c>
      <c r="F35" s="5" t="s">
        <v>474</v>
      </c>
      <c r="G35" s="7" t="n">
        <f aca="false">SUMIFS('Long Table'!$T:$T,'Long Table'!$C:$C,$A35,'Long Table'!$A:$A,$C35)</f>
        <v>0.8147</v>
      </c>
      <c r="H35" s="7" t="n">
        <f aca="false">SUMIFS('Long Table'!$R:$R,'Long Table'!$C:$C,$A35,'Long Table'!$A:$A,$E35)</f>
        <v>0.8147</v>
      </c>
      <c r="I35" s="7" t="n">
        <f aca="false">H35-G35</f>
        <v>0</v>
      </c>
      <c r="J35" s="5" t="str">
        <f aca="false">IF(ABS(I35)&lt;=0.005,"Yes","No")</f>
        <v>Yes</v>
      </c>
    </row>
    <row r="36" customFormat="false" ht="15" hidden="false" customHeight="false" outlineLevel="0" collapsed="false">
      <c r="A36" s="5" t="s">
        <v>175</v>
      </c>
      <c r="B36" s="5" t="s">
        <v>176</v>
      </c>
      <c r="C36" s="5" t="s">
        <v>438</v>
      </c>
      <c r="D36" s="5" t="s">
        <v>475</v>
      </c>
      <c r="E36" s="5" t="s">
        <v>528</v>
      </c>
      <c r="F36" s="5" t="s">
        <v>475</v>
      </c>
      <c r="G36" s="8" t="n">
        <f aca="false">SUMIFS('Long Table'!$T:$T,'Long Table'!$C:$C,$A36,'Long Table'!$A:$A,$C36)</f>
        <v>21.25</v>
      </c>
      <c r="H36" s="8" t="n">
        <f aca="false">SUMIFS('Long Table'!$R:$R,'Long Table'!$C:$C,$A36,'Long Table'!$A:$A,$E36)</f>
        <v>21.25</v>
      </c>
      <c r="I36" s="8" t="n">
        <f aca="false">H36-G36</f>
        <v>0</v>
      </c>
      <c r="J36" s="5" t="str">
        <f aca="false">IF(ABS(I36)&lt;=0.5,"Yes","No")</f>
        <v>Yes</v>
      </c>
    </row>
    <row r="37" customFormat="false" ht="15" hidden="false" customHeight="false" outlineLevel="0" collapsed="false">
      <c r="A37" s="5" t="s">
        <v>196</v>
      </c>
      <c r="B37" s="5" t="s">
        <v>197</v>
      </c>
      <c r="C37" s="5" t="s">
        <v>438</v>
      </c>
      <c r="D37" s="5" t="s">
        <v>384</v>
      </c>
      <c r="E37" s="5" t="s">
        <v>528</v>
      </c>
      <c r="F37" s="5" t="s">
        <v>384</v>
      </c>
      <c r="G37" s="7" t="n">
        <f aca="false">SUMIFS('Long Table'!$T:$T,'Long Table'!$C:$C,$A37,'Long Table'!$A:$A,$C37)</f>
        <v>0.989</v>
      </c>
      <c r="H37" s="7" t="n">
        <f aca="false">SUMIFS('Long Table'!$R:$R,'Long Table'!$C:$C,$A37,'Long Table'!$A:$A,$E37)</f>
        <v>0.989</v>
      </c>
      <c r="I37" s="7" t="n">
        <f aca="false">H37-G37</f>
        <v>0</v>
      </c>
      <c r="J37" s="5" t="str">
        <f aca="false">IF(ABS(I37)&lt;=0.005,"Yes","No")</f>
        <v>Yes</v>
      </c>
    </row>
    <row r="38" customFormat="false" ht="15" hidden="false" customHeight="false" outlineLevel="0" collapsed="false">
      <c r="A38" s="5" t="s">
        <v>206</v>
      </c>
      <c r="B38" s="5" t="s">
        <v>207</v>
      </c>
      <c r="C38" s="5" t="s">
        <v>438</v>
      </c>
      <c r="D38" s="5" t="s">
        <v>478</v>
      </c>
      <c r="E38" s="5" t="s">
        <v>528</v>
      </c>
      <c r="F38" s="5" t="s">
        <v>478</v>
      </c>
      <c r="G38" s="7" t="n">
        <f aca="false">SUMIFS('Long Table'!$T:$T,'Long Table'!$C:$C,$A38,'Long Table'!$A:$A,$C38)</f>
        <v>0.9178</v>
      </c>
      <c r="H38" s="7" t="n">
        <f aca="false">SUMIFS('Long Table'!$R:$R,'Long Table'!$C:$C,$A38,'Long Table'!$A:$A,$E38)</f>
        <v>0.9178</v>
      </c>
      <c r="I38" s="7" t="n">
        <f aca="false">H38-G38</f>
        <v>0</v>
      </c>
      <c r="J38" s="5" t="str">
        <f aca="false">IF(ABS(I38)&lt;=0.005,"Yes","No")</f>
        <v>Yes</v>
      </c>
    </row>
    <row r="39" customFormat="false" ht="15" hidden="false" customHeight="false" outlineLevel="0" collapsed="false">
      <c r="A39" s="5" t="s">
        <v>215</v>
      </c>
      <c r="B39" s="5" t="s">
        <v>216</v>
      </c>
      <c r="C39" s="5" t="s">
        <v>438</v>
      </c>
      <c r="D39" s="5" t="s">
        <v>481</v>
      </c>
      <c r="E39" s="5" t="s">
        <v>528</v>
      </c>
      <c r="F39" s="5" t="s">
        <v>481</v>
      </c>
      <c r="G39" s="9" t="n">
        <f aca="false">SUMIFS('Long Table'!$T:$T,'Long Table'!$C:$C,$A39,'Long Table'!$A:$A,$C39)</f>
        <v>21417</v>
      </c>
      <c r="H39" s="9" t="n">
        <f aca="false">SUMIFS('Long Table'!$R:$R,'Long Table'!$C:$C,$A39,'Long Table'!$A:$A,$E39)</f>
        <v>21417</v>
      </c>
      <c r="I39" s="9" t="n">
        <f aca="false">H39-G39</f>
        <v>0</v>
      </c>
      <c r="J39" s="5" t="str">
        <f aca="false">IF(ABS(I39)&lt;=MAX(1,0.000002*ABS(G39)),"Yes","No")</f>
        <v>Yes</v>
      </c>
    </row>
    <row r="40" customFormat="false" ht="15" hidden="false" customHeight="false" outlineLevel="0" collapsed="false">
      <c r="A40" s="5" t="s">
        <v>226</v>
      </c>
      <c r="B40" s="5" t="s">
        <v>227</v>
      </c>
      <c r="C40" s="5" t="s">
        <v>438</v>
      </c>
      <c r="D40" s="5" t="s">
        <v>486</v>
      </c>
      <c r="E40" s="5" t="s">
        <v>528</v>
      </c>
      <c r="F40" s="5" t="s">
        <v>572</v>
      </c>
      <c r="G40" s="9" t="n">
        <f aca="false">SUMIFS('Long Table'!$T:$T,'Long Table'!$C:$C,$A40,'Long Table'!$A:$A,$C40)</f>
        <v>4345</v>
      </c>
      <c r="H40" s="9" t="n">
        <f aca="false">SUMIFS('Long Table'!$R:$R,'Long Table'!$C:$C,$A40,'Long Table'!$A:$A,$E40)</f>
        <v>4345</v>
      </c>
      <c r="I40" s="9" t="n">
        <f aca="false">H40-G40</f>
        <v>0</v>
      </c>
      <c r="J40" s="5" t="str">
        <f aca="false">IF(ABS(I40)&lt;=MAX(1,0.000002*ABS(G40)),"Yes","No")</f>
        <v>Yes</v>
      </c>
    </row>
    <row r="41" customFormat="false" ht="15" hidden="false" customHeight="false" outlineLevel="0" collapsed="false">
      <c r="A41" s="5" t="s">
        <v>235</v>
      </c>
      <c r="B41" s="5" t="s">
        <v>236</v>
      </c>
      <c r="C41" s="5" t="s">
        <v>438</v>
      </c>
      <c r="D41" s="5" t="s">
        <v>488</v>
      </c>
      <c r="E41" s="5" t="s">
        <v>528</v>
      </c>
      <c r="F41" s="5" t="s">
        <v>575</v>
      </c>
      <c r="G41" s="9" t="n">
        <f aca="false">SUMIFS('Long Table'!$T:$T,'Long Table'!$C:$C,$A41,'Long Table'!$A:$A,$C41)</f>
        <v>1045</v>
      </c>
      <c r="H41" s="9" t="n">
        <f aca="false">SUMIFS('Long Table'!$R:$R,'Long Table'!$C:$C,$A41,'Long Table'!$A:$A,$E41)</f>
        <v>1045</v>
      </c>
      <c r="I41" s="9" t="n">
        <f aca="false">H41-G41</f>
        <v>0</v>
      </c>
      <c r="J41" s="5" t="str">
        <f aca="false">IF(ABS(I41)&lt;=MAX(1,0.000002*ABS(G41)),"Yes","No")</f>
        <v>Yes</v>
      </c>
    </row>
    <row r="42" customFormat="false" ht="15" hidden="false" customHeight="false" outlineLevel="0" collapsed="false">
      <c r="A42" s="5" t="s">
        <v>240</v>
      </c>
      <c r="B42" s="5" t="s">
        <v>241</v>
      </c>
      <c r="C42" s="5" t="s">
        <v>438</v>
      </c>
      <c r="D42" s="5" t="s">
        <v>494</v>
      </c>
      <c r="E42" s="5" t="s">
        <v>528</v>
      </c>
      <c r="F42" s="5" t="s">
        <v>494</v>
      </c>
      <c r="G42" s="7" t="n">
        <f aca="false">SUMIFS('Long Table'!$T:$T,'Long Table'!$C:$C,$A42,'Long Table'!$A:$A,$C42)</f>
        <v>0.8129</v>
      </c>
      <c r="H42" s="7" t="n">
        <f aca="false">SUMIFS('Long Table'!$R:$R,'Long Table'!$C:$C,$A42,'Long Table'!$A:$A,$E42)</f>
        <v>0.8129</v>
      </c>
      <c r="I42" s="7" t="n">
        <f aca="false">H42-G42</f>
        <v>0</v>
      </c>
      <c r="J42" s="5" t="str">
        <f aca="false">IF(ABS(I42)&lt;=0.005,"Yes","No")</f>
        <v>Yes</v>
      </c>
    </row>
    <row r="43" customFormat="false" ht="15" hidden="false" customHeight="false" outlineLevel="0" collapsed="false">
      <c r="A43" s="5" t="s">
        <v>250</v>
      </c>
      <c r="B43" s="5" t="s">
        <v>251</v>
      </c>
      <c r="C43" s="5" t="s">
        <v>438</v>
      </c>
      <c r="D43" s="5" t="s">
        <v>500</v>
      </c>
      <c r="E43" s="5" t="s">
        <v>528</v>
      </c>
      <c r="F43" s="5" t="s">
        <v>500</v>
      </c>
      <c r="G43" s="10" t="n">
        <f aca="false">SUMIFS('Long Table'!$T:$T,'Long Table'!$C:$C,$A43,'Long Table'!$A:$A,$C43)</f>
        <v>295367500</v>
      </c>
      <c r="H43" s="10" t="n">
        <f aca="false">SUMIFS('Long Table'!$R:$R,'Long Table'!$C:$C,$A43,'Long Table'!$A:$A,$E43)</f>
        <v>295367500</v>
      </c>
      <c r="I43" s="10" t="n">
        <f aca="false">H43-G43</f>
        <v>0</v>
      </c>
      <c r="J43" s="5" t="str">
        <f aca="false">IF(ABS(I43)&lt;=MAX(1,0.000002*ABS(G43)),"Yes","No")</f>
        <v>Yes</v>
      </c>
    </row>
    <row r="44" customFormat="false" ht="15" hidden="false" customHeight="false" outlineLevel="0" collapsed="false">
      <c r="A44" s="5" t="s">
        <v>259</v>
      </c>
      <c r="B44" s="5" t="s">
        <v>260</v>
      </c>
      <c r="C44" s="5" t="s">
        <v>438</v>
      </c>
      <c r="D44" s="5" t="s">
        <v>504</v>
      </c>
      <c r="E44" s="5" t="s">
        <v>528</v>
      </c>
      <c r="F44" s="5" t="s">
        <v>504</v>
      </c>
      <c r="G44" s="7" t="n">
        <f aca="false">SUMIFS('Long Table'!$T:$T,'Long Table'!$C:$C,$A44,'Long Table'!$A:$A,$C44)</f>
        <v>0.5828</v>
      </c>
      <c r="H44" s="7" t="n">
        <f aca="false">SUMIFS('Long Table'!$R:$R,'Long Table'!$C:$C,$A44,'Long Table'!$A:$A,$E44)</f>
        <v>0.5828</v>
      </c>
      <c r="I44" s="7" t="n">
        <f aca="false">H44-G44</f>
        <v>0</v>
      </c>
      <c r="J44" s="5" t="str">
        <f aca="false">IF(ABS(I44)&lt;=0.005,"Yes","No")</f>
        <v>Yes</v>
      </c>
    </row>
    <row r="45" customFormat="false" ht="15" hidden="false" customHeight="false" outlineLevel="0" collapsed="false">
      <c r="A45" s="5" t="s">
        <v>265</v>
      </c>
      <c r="B45" s="5" t="s">
        <v>266</v>
      </c>
      <c r="C45" s="5" t="s">
        <v>438</v>
      </c>
      <c r="D45" s="5" t="s">
        <v>507</v>
      </c>
      <c r="E45" s="5" t="s">
        <v>528</v>
      </c>
      <c r="F45" s="5" t="s">
        <v>507</v>
      </c>
      <c r="G45" s="9" t="n">
        <f aca="false">SUMIFS('Long Table'!$T:$T,'Long Table'!$C:$C,$A45,'Long Table'!$A:$A,$C45)</f>
        <v>10986</v>
      </c>
      <c r="H45" s="9" t="n">
        <f aca="false">SUMIFS('Long Table'!$R:$R,'Long Table'!$C:$C,$A45,'Long Table'!$A:$A,$E45)</f>
        <v>10986</v>
      </c>
      <c r="I45" s="9" t="n">
        <f aca="false">H45-G45</f>
        <v>0</v>
      </c>
      <c r="J45" s="5" t="str">
        <f aca="false">IF(ABS(I45)&lt;=MAX(1,0.000002*ABS(G45)),"Yes","No")</f>
        <v>Yes</v>
      </c>
    </row>
    <row r="46" customFormat="false" ht="15" hidden="false" customHeight="false" outlineLevel="0" collapsed="false">
      <c r="A46" s="5" t="s">
        <v>272</v>
      </c>
      <c r="B46" s="5" t="s">
        <v>273</v>
      </c>
      <c r="C46" s="5" t="s">
        <v>438</v>
      </c>
      <c r="D46" s="5" t="s">
        <v>512</v>
      </c>
      <c r="E46" s="5" t="s">
        <v>528</v>
      </c>
      <c r="F46" s="5" t="s">
        <v>512</v>
      </c>
      <c r="G46" s="10" t="n">
        <f aca="false">SUMIFS('Long Table'!$T:$T,'Long Table'!$C:$C,$A46,'Long Table'!$A:$A,$C46)</f>
        <v>146028</v>
      </c>
      <c r="H46" s="10" t="n">
        <f aca="false">SUMIFS('Long Table'!$R:$R,'Long Table'!$C:$C,$A46,'Long Table'!$A:$A,$E46)</f>
        <v>146028</v>
      </c>
      <c r="I46" s="10" t="n">
        <f aca="false">H46-G46</f>
        <v>0</v>
      </c>
      <c r="J46" s="5" t="str">
        <f aca="false">IF(ABS(I46)&lt;=MAX(1,0.000002*ABS(G46)),"Yes","No")</f>
        <v>Yes</v>
      </c>
    </row>
    <row r="47" customFormat="false" ht="15" hidden="false" customHeight="false" outlineLevel="0" collapsed="false">
      <c r="A47" s="5" t="s">
        <v>278</v>
      </c>
      <c r="B47" s="5" t="s">
        <v>279</v>
      </c>
      <c r="C47" s="5" t="s">
        <v>438</v>
      </c>
      <c r="D47" s="5" t="s">
        <v>517</v>
      </c>
      <c r="E47" s="5" t="s">
        <v>528</v>
      </c>
      <c r="F47" s="5" t="s">
        <v>517</v>
      </c>
      <c r="G47" s="10" t="n">
        <f aca="false">SUMIFS('Long Table'!$T:$T,'Long Table'!$C:$C,$A47,'Long Table'!$A:$A,$C47)</f>
        <v>934811</v>
      </c>
      <c r="H47" s="10" t="n">
        <f aca="false">SUMIFS('Long Table'!$R:$R,'Long Table'!$C:$C,$A47,'Long Table'!$A:$A,$E47)</f>
        <v>934811</v>
      </c>
      <c r="I47" s="10" t="n">
        <f aca="false">H47-G47</f>
        <v>0</v>
      </c>
      <c r="J47" s="5" t="str">
        <f aca="false">IF(ABS(I47)&lt;=MAX(1,0.000002*ABS(G47)),"Yes","No")</f>
        <v>Yes</v>
      </c>
    </row>
    <row r="48" customFormat="false" ht="15" hidden="false" customHeight="false" outlineLevel="0" collapsed="false">
      <c r="A48" s="5" t="s">
        <v>284</v>
      </c>
      <c r="B48" s="5" t="s">
        <v>285</v>
      </c>
      <c r="C48" s="5" t="s">
        <v>438</v>
      </c>
      <c r="D48" s="5" t="s">
        <v>521</v>
      </c>
      <c r="E48" s="5" t="s">
        <v>528</v>
      </c>
      <c r="F48" s="5" t="s">
        <v>521</v>
      </c>
      <c r="G48" s="10" t="n">
        <f aca="false">SUMIFS('Long Table'!$T:$T,'Long Table'!$C:$C,$A48,'Long Table'!$A:$A,$C48)</f>
        <v>187260125</v>
      </c>
      <c r="H48" s="10" t="n">
        <f aca="false">SUMIFS('Long Table'!$R:$R,'Long Table'!$C:$C,$A48,'Long Table'!$A:$A,$E48)</f>
        <v>187260125</v>
      </c>
      <c r="I48" s="10" t="n">
        <f aca="false">H48-G48</f>
        <v>0</v>
      </c>
      <c r="J48" s="5" t="str">
        <f aca="false">IF(ABS(I48)&lt;=MAX(1,0.000002*ABS(G48)),"Yes","No")</f>
        <v>Yes</v>
      </c>
    </row>
    <row r="49" customFormat="false" ht="15" hidden="false" customHeight="false" outlineLevel="0" collapsed="false">
      <c r="A49" s="5" t="s">
        <v>46</v>
      </c>
      <c r="B49" s="5" t="s">
        <v>47</v>
      </c>
      <c r="C49" s="5" t="s">
        <v>528</v>
      </c>
      <c r="D49" s="5" t="s">
        <v>529</v>
      </c>
      <c r="E49" s="5" t="s">
        <v>608</v>
      </c>
      <c r="F49" s="5" t="s">
        <v>609</v>
      </c>
      <c r="G49" s="7" t="n">
        <f aca="false">SUMIFS('Long Table'!$T:$T,'Long Table'!$C:$C,$A49,'Long Table'!$A:$A,$C49)</f>
        <v>0.903</v>
      </c>
      <c r="H49" s="7" t="n">
        <f aca="false">SUMIFS('Long Table'!$R:$R,'Long Table'!$C:$C,$A49,'Long Table'!$A:$A,$E49)</f>
        <v>0.9</v>
      </c>
      <c r="I49" s="7" t="n">
        <f aca="false">H49-G49</f>
        <v>-0.003</v>
      </c>
      <c r="J49" s="5" t="str">
        <f aca="false">IF(ABS(I49)&lt;=0.005,"Yes","No")</f>
        <v>Yes</v>
      </c>
    </row>
    <row r="50" customFormat="false" ht="15" hidden="false" customHeight="false" outlineLevel="0" collapsed="false">
      <c r="A50" s="5" t="s">
        <v>64</v>
      </c>
      <c r="B50" s="5" t="s">
        <v>65</v>
      </c>
      <c r="C50" s="5" t="s">
        <v>528</v>
      </c>
      <c r="D50" s="5" t="s">
        <v>533</v>
      </c>
      <c r="E50" s="5" t="s">
        <v>608</v>
      </c>
      <c r="F50" s="5" t="s">
        <v>611</v>
      </c>
      <c r="G50" s="7" t="n">
        <f aca="false">SUMIFS('Long Table'!$T:$T,'Long Table'!$C:$C,$A50,'Long Table'!$A:$A,$C50)</f>
        <v>0.943</v>
      </c>
      <c r="H50" s="7" t="n">
        <f aca="false">SUMIFS('Long Table'!$R:$R,'Long Table'!$C:$C,$A50,'Long Table'!$A:$A,$E50)</f>
        <v>0.94</v>
      </c>
      <c r="I50" s="7" t="n">
        <f aca="false">H50-G50</f>
        <v>-0.003</v>
      </c>
      <c r="J50" s="5" t="str">
        <f aca="false">IF(ABS(I50)&lt;=0.005,"Yes","No")</f>
        <v>Yes</v>
      </c>
    </row>
    <row r="51" customFormat="false" ht="15" hidden="false" customHeight="false" outlineLevel="0" collapsed="false">
      <c r="A51" s="5" t="s">
        <v>85</v>
      </c>
      <c r="B51" s="5" t="s">
        <v>86</v>
      </c>
      <c r="C51" s="5" t="s">
        <v>528</v>
      </c>
      <c r="D51" s="5" t="s">
        <v>535</v>
      </c>
      <c r="E51" s="5" t="s">
        <v>608</v>
      </c>
      <c r="F51" s="5" t="s">
        <v>210</v>
      </c>
      <c r="G51" s="7" t="n">
        <f aca="false">SUMIFS('Long Table'!$T:$T,'Long Table'!$C:$C,$A51,'Long Table'!$A:$A,$C51)</f>
        <v>0.974</v>
      </c>
      <c r="H51" s="7" t="n">
        <f aca="false">SUMIFS('Long Table'!$R:$R,'Long Table'!$C:$C,$A51,'Long Table'!$A:$A,$E51)</f>
        <v>0.97</v>
      </c>
      <c r="I51" s="7" t="n">
        <f aca="false">H51-G51</f>
        <v>-0.00400000000000012</v>
      </c>
      <c r="J51" s="5" t="str">
        <f aca="false">IF(ABS(I51)&lt;=0.005,"Yes","No")</f>
        <v>Yes</v>
      </c>
    </row>
    <row r="52" customFormat="false" ht="15" hidden="false" customHeight="false" outlineLevel="0" collapsed="false">
      <c r="A52" s="5" t="s">
        <v>318</v>
      </c>
      <c r="B52" s="5" t="s">
        <v>319</v>
      </c>
      <c r="C52" s="5" t="s">
        <v>528</v>
      </c>
      <c r="D52" s="5" t="s">
        <v>537</v>
      </c>
      <c r="E52" s="5" t="s">
        <v>608</v>
      </c>
      <c r="F52" s="5" t="s">
        <v>537</v>
      </c>
      <c r="G52" s="7" t="n">
        <f aca="false">SUMIFS('Long Table'!$T:$T,'Long Table'!$C:$C,$A52,'Long Table'!$A:$A,$C52)</f>
        <v>0.44</v>
      </c>
      <c r="H52" s="7" t="n">
        <f aca="false">SUMIFS('Long Table'!$R:$R,'Long Table'!$C:$C,$A52,'Long Table'!$A:$A,$E52)</f>
        <v>0.44</v>
      </c>
      <c r="I52" s="7" t="n">
        <f aca="false">H52-G52</f>
        <v>0</v>
      </c>
      <c r="J52" s="5" t="str">
        <f aca="false">IF(ABS(I52)&lt;=0.005,"Yes","No")</f>
        <v>Yes</v>
      </c>
    </row>
    <row r="53" customFormat="false" ht="15" hidden="false" customHeight="false" outlineLevel="0" collapsed="false">
      <c r="A53" s="5" t="s">
        <v>335</v>
      </c>
      <c r="B53" s="5" t="s">
        <v>336</v>
      </c>
      <c r="C53" s="5" t="s">
        <v>528</v>
      </c>
      <c r="D53" s="5" t="s">
        <v>544</v>
      </c>
      <c r="E53" s="5" t="s">
        <v>608</v>
      </c>
      <c r="F53" s="5" t="s">
        <v>544</v>
      </c>
      <c r="G53" s="7" t="n">
        <f aca="false">SUMIFS('Long Table'!$T:$T,'Long Table'!$C:$C,$A53,'Long Table'!$A:$A,$C53)</f>
        <v>0.48</v>
      </c>
      <c r="H53" s="7" t="n">
        <f aca="false">SUMIFS('Long Table'!$R:$R,'Long Table'!$C:$C,$A53,'Long Table'!$A:$A,$E53)</f>
        <v>0.48</v>
      </c>
      <c r="I53" s="7" t="n">
        <f aca="false">H53-G53</f>
        <v>0</v>
      </c>
      <c r="J53" s="5" t="str">
        <f aca="false">IF(ABS(I53)&lt;=0.005,"Yes","No")</f>
        <v>Yes</v>
      </c>
    </row>
    <row r="54" customFormat="false" ht="15" hidden="false" customHeight="false" outlineLevel="0" collapsed="false">
      <c r="A54" s="5" t="s">
        <v>342</v>
      </c>
      <c r="B54" s="5" t="s">
        <v>343</v>
      </c>
      <c r="C54" s="5" t="s">
        <v>528</v>
      </c>
      <c r="D54" s="5" t="s">
        <v>547</v>
      </c>
      <c r="E54" s="5" t="s">
        <v>608</v>
      </c>
      <c r="F54" s="5" t="s">
        <v>547</v>
      </c>
      <c r="G54" s="7" t="n">
        <f aca="false">SUMIFS('Long Table'!$T:$T,'Long Table'!$C:$C,$A54,'Long Table'!$A:$A,$C54)</f>
        <v>0.601</v>
      </c>
      <c r="H54" s="7" t="n">
        <f aca="false">SUMIFS('Long Table'!$R:$R,'Long Table'!$C:$C,$A54,'Long Table'!$A:$A,$E54)</f>
        <v>0.601</v>
      </c>
      <c r="I54" s="7" t="n">
        <f aca="false">H54-G54</f>
        <v>0</v>
      </c>
      <c r="J54" s="5" t="str">
        <f aca="false">IF(ABS(I54)&lt;=0.005,"Yes","No")</f>
        <v>Yes</v>
      </c>
    </row>
    <row r="55" customFormat="false" ht="15" hidden="false" customHeight="false" outlineLevel="0" collapsed="false">
      <c r="A55" s="5" t="s">
        <v>140</v>
      </c>
      <c r="B55" s="5" t="s">
        <v>141</v>
      </c>
      <c r="C55" s="5" t="s">
        <v>528</v>
      </c>
      <c r="D55" s="5" t="s">
        <v>550</v>
      </c>
      <c r="E55" s="5" t="s">
        <v>608</v>
      </c>
      <c r="F55" s="5" t="s">
        <v>388</v>
      </c>
      <c r="G55" s="7" t="n">
        <f aca="false">SUMIFS('Long Table'!$T:$T,'Long Table'!$C:$C,$A55,'Long Table'!$A:$A,$C55)</f>
        <v>0.932</v>
      </c>
      <c r="H55" s="7" t="n">
        <f aca="false">SUMIFS('Long Table'!$R:$R,'Long Table'!$C:$C,$A55,'Long Table'!$A:$A,$E55)</f>
        <v>0.93</v>
      </c>
      <c r="I55" s="7" t="n">
        <f aca="false">H55-G55</f>
        <v>-0.002</v>
      </c>
      <c r="J55" s="5" t="str">
        <f aca="false">IF(ABS(I55)&lt;=0.005,"Yes","No")</f>
        <v>Yes</v>
      </c>
    </row>
    <row r="56" customFormat="false" ht="15" hidden="false" customHeight="false" outlineLevel="0" collapsed="false">
      <c r="A56" s="5" t="s">
        <v>351</v>
      </c>
      <c r="B56" s="5" t="s">
        <v>352</v>
      </c>
      <c r="C56" s="5" t="s">
        <v>528</v>
      </c>
      <c r="D56" s="5" t="s">
        <v>551</v>
      </c>
      <c r="E56" s="5" t="s">
        <v>608</v>
      </c>
      <c r="F56" s="5" t="s">
        <v>551</v>
      </c>
      <c r="G56" s="7" t="n">
        <f aca="false">SUMIFS('Long Table'!$T:$T,'Long Table'!$C:$C,$A56,'Long Table'!$A:$A,$C56)</f>
        <v>0.204</v>
      </c>
      <c r="H56" s="7" t="n">
        <f aca="false">SUMIFS('Long Table'!$R:$R,'Long Table'!$C:$C,$A56,'Long Table'!$A:$A,$E56)</f>
        <v>0.204</v>
      </c>
      <c r="I56" s="7" t="n">
        <f aca="false">H56-G56</f>
        <v>0</v>
      </c>
      <c r="J56" s="5" t="str">
        <f aca="false">IF(ABS(I56)&lt;=0.005,"Yes","No")</f>
        <v>Yes</v>
      </c>
    </row>
    <row r="57" customFormat="false" ht="15" hidden="false" customHeight="false" outlineLevel="0" collapsed="false">
      <c r="A57" s="5" t="s">
        <v>100</v>
      </c>
      <c r="B57" s="5" t="s">
        <v>101</v>
      </c>
      <c r="C57" s="5" t="s">
        <v>528</v>
      </c>
      <c r="D57" s="5" t="s">
        <v>554</v>
      </c>
      <c r="E57" s="5" t="s">
        <v>608</v>
      </c>
      <c r="F57" s="5" t="s">
        <v>625</v>
      </c>
      <c r="G57" s="7" t="n">
        <f aca="false">SUMIFS('Long Table'!$T:$T,'Long Table'!$C:$C,$A57,'Long Table'!$A:$A,$C57)</f>
        <v>0.393</v>
      </c>
      <c r="H57" s="7" t="n">
        <f aca="false">SUMIFS('Long Table'!$R:$R,'Long Table'!$C:$C,$A57,'Long Table'!$A:$A,$E57)</f>
        <v>0.39</v>
      </c>
      <c r="I57" s="7" t="n">
        <f aca="false">H57-G57</f>
        <v>-0.003</v>
      </c>
      <c r="J57" s="5" t="str">
        <f aca="false">IF(ABS(I57)&lt;=0.005,"Yes","No")</f>
        <v>Yes</v>
      </c>
    </row>
    <row r="58" customFormat="false" ht="15" hidden="false" customHeight="false" outlineLevel="0" collapsed="false">
      <c r="A58" s="5" t="s">
        <v>366</v>
      </c>
      <c r="B58" s="5" t="s">
        <v>367</v>
      </c>
      <c r="C58" s="5" t="s">
        <v>528</v>
      </c>
      <c r="D58" s="5" t="s">
        <v>557</v>
      </c>
      <c r="E58" s="5" t="s">
        <v>608</v>
      </c>
      <c r="F58" s="5" t="s">
        <v>557</v>
      </c>
      <c r="G58" s="7" t="n">
        <f aca="false">SUMIFS('Long Table'!$T:$T,'Long Table'!$C:$C,$A58,'Long Table'!$A:$A,$C58)</f>
        <v>0.475</v>
      </c>
      <c r="H58" s="7" t="n">
        <f aca="false">SUMIFS('Long Table'!$R:$R,'Long Table'!$C:$C,$A58,'Long Table'!$A:$A,$E58)</f>
        <v>0.475</v>
      </c>
      <c r="I58" s="7" t="n">
        <f aca="false">H58-G58</f>
        <v>0</v>
      </c>
      <c r="J58" s="5" t="str">
        <f aca="false">IF(ABS(I58)&lt;=0.005,"Yes","No")</f>
        <v>Yes</v>
      </c>
    </row>
    <row r="59" customFormat="false" ht="15" hidden="false" customHeight="false" outlineLevel="0" collapsed="false">
      <c r="A59" s="5" t="s">
        <v>155</v>
      </c>
      <c r="B59" s="5" t="s">
        <v>156</v>
      </c>
      <c r="C59" s="5" t="s">
        <v>528</v>
      </c>
      <c r="D59" s="5" t="s">
        <v>560</v>
      </c>
      <c r="E59" s="5" t="s">
        <v>608</v>
      </c>
      <c r="F59" s="5" t="s">
        <v>96</v>
      </c>
      <c r="G59" s="7" t="n">
        <f aca="false">SUMIFS('Long Table'!$T:$T,'Long Table'!$C:$C,$A59,'Long Table'!$A:$A,$C59)</f>
        <v>0.8623</v>
      </c>
      <c r="H59" s="7" t="n">
        <f aca="false">SUMIFS('Long Table'!$R:$R,'Long Table'!$C:$C,$A59,'Long Table'!$A:$A,$E59)</f>
        <v>0.86</v>
      </c>
      <c r="I59" s="7" t="n">
        <f aca="false">H59-G59</f>
        <v>-0.00230000000000008</v>
      </c>
      <c r="J59" s="5" t="str">
        <f aca="false">IF(ABS(I59)&lt;=0.005,"Yes","No")</f>
        <v>Yes</v>
      </c>
    </row>
    <row r="60" customFormat="false" ht="15" hidden="false" customHeight="false" outlineLevel="0" collapsed="false">
      <c r="A60" s="5" t="s">
        <v>162</v>
      </c>
      <c r="B60" s="5" t="s">
        <v>163</v>
      </c>
      <c r="C60" s="5" t="s">
        <v>528</v>
      </c>
      <c r="D60" s="5" t="s">
        <v>561</v>
      </c>
      <c r="E60" s="5" t="s">
        <v>608</v>
      </c>
      <c r="F60" s="5" t="s">
        <v>632</v>
      </c>
      <c r="G60" s="7" t="n">
        <f aca="false">SUMIFS('Long Table'!$T:$T,'Long Table'!$C:$C,$A60,'Long Table'!$A:$A,$C60)</f>
        <v>0.7548</v>
      </c>
      <c r="H60" s="7" t="n">
        <f aca="false">SUMIFS('Long Table'!$R:$R,'Long Table'!$C:$C,$A60,'Long Table'!$A:$A,$E60)</f>
        <v>0.75</v>
      </c>
      <c r="I60" s="7" t="n">
        <f aca="false">H60-G60</f>
        <v>-0.00480000000000003</v>
      </c>
      <c r="J60" s="5" t="str">
        <f aca="false">IF(ABS(I60)&lt;=0.005,"Yes","No")</f>
        <v>Yes</v>
      </c>
    </row>
    <row r="61" customFormat="false" ht="15" hidden="false" customHeight="false" outlineLevel="0" collapsed="false">
      <c r="A61" s="5" t="s">
        <v>168</v>
      </c>
      <c r="B61" s="5" t="s">
        <v>169</v>
      </c>
      <c r="C61" s="5" t="s">
        <v>528</v>
      </c>
      <c r="D61" s="5" t="s">
        <v>562</v>
      </c>
      <c r="E61" s="5" t="s">
        <v>608</v>
      </c>
      <c r="F61" s="5" t="s">
        <v>210</v>
      </c>
      <c r="G61" s="7" t="n">
        <f aca="false">SUMIFS('Long Table'!$T:$T,'Long Table'!$C:$C,$A61,'Long Table'!$A:$A,$C61)</f>
        <v>0.9713</v>
      </c>
      <c r="H61" s="7" t="n">
        <f aca="false">SUMIFS('Long Table'!$R:$R,'Long Table'!$C:$C,$A61,'Long Table'!$A:$A,$E61)</f>
        <v>0.97</v>
      </c>
      <c r="I61" s="7" t="n">
        <f aca="false">H61-G61</f>
        <v>-0.00129999999999997</v>
      </c>
      <c r="J61" s="5" t="str">
        <f aca="false">IF(ABS(I61)&lt;=0.005,"Yes","No")</f>
        <v>Yes</v>
      </c>
    </row>
    <row r="62" customFormat="false" ht="15" hidden="false" customHeight="false" outlineLevel="0" collapsed="false">
      <c r="A62" s="5" t="s">
        <v>175</v>
      </c>
      <c r="B62" s="5" t="s">
        <v>176</v>
      </c>
      <c r="C62" s="5" t="s">
        <v>528</v>
      </c>
      <c r="D62" s="5" t="s">
        <v>563</v>
      </c>
      <c r="E62" s="5" t="s">
        <v>608</v>
      </c>
      <c r="F62" s="5" t="s">
        <v>633</v>
      </c>
      <c r="G62" s="8" t="n">
        <f aca="false">SUMIFS('Long Table'!$T:$T,'Long Table'!$C:$C,$A62,'Long Table'!$A:$A,$C62)</f>
        <v>20.75</v>
      </c>
      <c r="H62" s="8" t="n">
        <f aca="false">SUMIFS('Long Table'!$R:$R,'Long Table'!$C:$C,$A62,'Long Table'!$A:$A,$E62)</f>
        <v>21</v>
      </c>
      <c r="I62" s="8" t="n">
        <f aca="false">H62-G62</f>
        <v>0.25</v>
      </c>
      <c r="J62" s="5" t="str">
        <f aca="false">IF(ABS(I62)&lt;=0.5,"Yes","No")</f>
        <v>Yes</v>
      </c>
    </row>
    <row r="63" customFormat="false" ht="15" hidden="false" customHeight="false" outlineLevel="0" collapsed="false">
      <c r="A63" s="5" t="s">
        <v>196</v>
      </c>
      <c r="B63" s="5" t="s">
        <v>197</v>
      </c>
      <c r="C63" s="5" t="s">
        <v>528</v>
      </c>
      <c r="D63" s="5" t="s">
        <v>567</v>
      </c>
      <c r="E63" s="5" t="s">
        <v>608</v>
      </c>
      <c r="F63" s="5" t="s">
        <v>634</v>
      </c>
      <c r="G63" s="7" t="n">
        <f aca="false">SUMIFS('Long Table'!$T:$T,'Long Table'!$C:$C,$A63,'Long Table'!$A:$A,$C63)</f>
        <v>0.9632</v>
      </c>
      <c r="H63" s="7" t="n">
        <f aca="false">SUMIFS('Long Table'!$R:$R,'Long Table'!$C:$C,$A63,'Long Table'!$A:$A,$E63)</f>
        <v>0.96</v>
      </c>
      <c r="I63" s="7" t="n">
        <f aca="false">H63-G63</f>
        <v>-0.00319999999999998</v>
      </c>
      <c r="J63" s="5" t="str">
        <f aca="false">IF(ABS(I63)&lt;=0.005,"Yes","No")</f>
        <v>Yes</v>
      </c>
    </row>
    <row r="64" customFormat="false" ht="15" hidden="false" customHeight="false" outlineLevel="0" collapsed="false">
      <c r="A64" s="5" t="s">
        <v>206</v>
      </c>
      <c r="B64" s="5" t="s">
        <v>207</v>
      </c>
      <c r="C64" s="5" t="s">
        <v>528</v>
      </c>
      <c r="D64" s="5" t="s">
        <v>568</v>
      </c>
      <c r="E64" s="5" t="s">
        <v>608</v>
      </c>
      <c r="F64" s="5" t="s">
        <v>638</v>
      </c>
      <c r="G64" s="7" t="n">
        <f aca="false">SUMIFS('Long Table'!$T:$T,'Long Table'!$C:$C,$A64,'Long Table'!$A:$A,$C64)</f>
        <v>0.9207</v>
      </c>
      <c r="H64" s="7" t="n">
        <f aca="false">SUMIFS('Long Table'!$R:$R,'Long Table'!$C:$C,$A64,'Long Table'!$A:$A,$E64)</f>
        <v>0.92</v>
      </c>
      <c r="I64" s="7" t="n">
        <f aca="false">H64-G64</f>
        <v>-0.000699999999999923</v>
      </c>
      <c r="J64" s="5" t="str">
        <f aca="false">IF(ABS(I64)&lt;=0.005,"Yes","No")</f>
        <v>Yes</v>
      </c>
    </row>
    <row r="65" customFormat="false" ht="15" hidden="false" customHeight="false" outlineLevel="0" collapsed="false">
      <c r="A65" s="5" t="s">
        <v>215</v>
      </c>
      <c r="B65" s="5" t="s">
        <v>216</v>
      </c>
      <c r="C65" s="5" t="s">
        <v>528</v>
      </c>
      <c r="D65" s="5" t="s">
        <v>569</v>
      </c>
      <c r="E65" s="5" t="s">
        <v>608</v>
      </c>
      <c r="F65" s="5" t="s">
        <v>569</v>
      </c>
      <c r="G65" s="9" t="n">
        <f aca="false">SUMIFS('Long Table'!$T:$T,'Long Table'!$C:$C,$A65,'Long Table'!$A:$A,$C65)</f>
        <v>21386</v>
      </c>
      <c r="H65" s="9" t="n">
        <f aca="false">SUMIFS('Long Table'!$R:$R,'Long Table'!$C:$C,$A65,'Long Table'!$A:$A,$E65)</f>
        <v>21386</v>
      </c>
      <c r="I65" s="9" t="n">
        <f aca="false">H65-G65</f>
        <v>0</v>
      </c>
      <c r="J65" s="5" t="str">
        <f aca="false">IF(ABS(I65)&lt;=MAX(1,0.000002*ABS(G65)),"Yes","No")</f>
        <v>Yes</v>
      </c>
    </row>
    <row r="66" customFormat="false" ht="15" hidden="false" customHeight="false" outlineLevel="0" collapsed="false">
      <c r="A66" s="5" t="s">
        <v>226</v>
      </c>
      <c r="B66" s="5" t="s">
        <v>227</v>
      </c>
      <c r="C66" s="5" t="s">
        <v>528</v>
      </c>
      <c r="D66" s="5" t="s">
        <v>573</v>
      </c>
      <c r="E66" s="5" t="s">
        <v>608</v>
      </c>
      <c r="F66" s="5" t="s">
        <v>645</v>
      </c>
      <c r="G66" s="9" t="n">
        <f aca="false">SUMIFS('Long Table'!$T:$T,'Long Table'!$C:$C,$A66,'Long Table'!$A:$A,$C66)</f>
        <v>3906</v>
      </c>
      <c r="H66" s="9" t="n">
        <f aca="false">SUMIFS('Long Table'!$R:$R,'Long Table'!$C:$C,$A66,'Long Table'!$A:$A,$E66)</f>
        <v>3906</v>
      </c>
      <c r="I66" s="9" t="n">
        <f aca="false">H66-G66</f>
        <v>0</v>
      </c>
      <c r="J66" s="5" t="str">
        <f aca="false">IF(ABS(I66)&lt;=MAX(1,0.000002*ABS(G66)),"Yes","No")</f>
        <v>Yes</v>
      </c>
    </row>
    <row r="67" customFormat="false" ht="15" hidden="false" customHeight="false" outlineLevel="0" collapsed="false">
      <c r="A67" s="5" t="s">
        <v>235</v>
      </c>
      <c r="B67" s="5" t="s">
        <v>236</v>
      </c>
      <c r="C67" s="5" t="s">
        <v>528</v>
      </c>
      <c r="D67" s="5" t="s">
        <v>576</v>
      </c>
      <c r="E67" s="5" t="s">
        <v>608</v>
      </c>
      <c r="F67" s="5" t="s">
        <v>649</v>
      </c>
      <c r="G67" s="9" t="n">
        <f aca="false">SUMIFS('Long Table'!$T:$T,'Long Table'!$C:$C,$A67,'Long Table'!$A:$A,$C67)</f>
        <v>1148</v>
      </c>
      <c r="H67" s="9" t="n">
        <f aca="false">SUMIFS('Long Table'!$R:$R,'Long Table'!$C:$C,$A67,'Long Table'!$A:$A,$E67)</f>
        <v>1148</v>
      </c>
      <c r="I67" s="9" t="n">
        <f aca="false">H67-G67</f>
        <v>0</v>
      </c>
      <c r="J67" s="5" t="str">
        <f aca="false">IF(ABS(I67)&lt;=MAX(1,0.000002*ABS(G67)),"Yes","No")</f>
        <v>Yes</v>
      </c>
    </row>
    <row r="68" customFormat="false" ht="15" hidden="false" customHeight="false" outlineLevel="0" collapsed="false">
      <c r="A68" s="5" t="s">
        <v>240</v>
      </c>
      <c r="B68" s="5" t="s">
        <v>241</v>
      </c>
      <c r="C68" s="5" t="s">
        <v>528</v>
      </c>
      <c r="D68" s="5" t="s">
        <v>589</v>
      </c>
      <c r="E68" s="5" t="s">
        <v>608</v>
      </c>
      <c r="F68" s="5" t="s">
        <v>653</v>
      </c>
      <c r="G68" s="7" t="n">
        <f aca="false">SUMIFS('Long Table'!$T:$T,'Long Table'!$C:$C,$A68,'Long Table'!$A:$A,$C68)</f>
        <v>0.8307</v>
      </c>
      <c r="H68" s="7" t="n">
        <f aca="false">SUMIFS('Long Table'!$R:$R,'Long Table'!$C:$C,$A68,'Long Table'!$A:$A,$E68)</f>
        <v>0.83</v>
      </c>
      <c r="I68" s="7" t="n">
        <f aca="false">H68-G68</f>
        <v>-0.000699999999999923</v>
      </c>
      <c r="J68" s="5" t="str">
        <f aca="false">IF(ABS(I68)&lt;=0.005,"Yes","No")</f>
        <v>Yes</v>
      </c>
    </row>
    <row r="69" customFormat="false" ht="15" hidden="false" customHeight="false" outlineLevel="0" collapsed="false">
      <c r="A69" s="5" t="s">
        <v>250</v>
      </c>
      <c r="B69" s="5" t="s">
        <v>251</v>
      </c>
      <c r="C69" s="5" t="s">
        <v>528</v>
      </c>
      <c r="D69" s="5" t="s">
        <v>592</v>
      </c>
      <c r="E69" s="5" t="s">
        <v>608</v>
      </c>
      <c r="F69" s="5" t="s">
        <v>654</v>
      </c>
      <c r="G69" s="10" t="n">
        <f aca="false">SUMIFS('Long Table'!$T:$T,'Long Table'!$C:$C,$A69,'Long Table'!$A:$A,$C69)</f>
        <v>300286666.72</v>
      </c>
      <c r="H69" s="10" t="n">
        <f aca="false">SUMIFS('Long Table'!$R:$R,'Long Table'!$C:$C,$A69,'Long Table'!$A:$A,$E69)</f>
        <v>300286667</v>
      </c>
      <c r="I69" s="10" t="n">
        <f aca="false">H69-G69</f>
        <v>0.279999971389771</v>
      </c>
      <c r="J69" s="5" t="str">
        <f aca="false">IF(ABS(I69)&lt;=MAX(1,0.000002*ABS(G69)),"Yes","No")</f>
        <v>Yes</v>
      </c>
    </row>
    <row r="70" customFormat="false" ht="15" hidden="false" customHeight="false" outlineLevel="0" collapsed="false">
      <c r="A70" s="5" t="s">
        <v>259</v>
      </c>
      <c r="B70" s="5" t="s">
        <v>260</v>
      </c>
      <c r="C70" s="5" t="s">
        <v>528</v>
      </c>
      <c r="D70" s="5" t="s">
        <v>595</v>
      </c>
      <c r="E70" s="5" t="s">
        <v>608</v>
      </c>
      <c r="F70" s="5" t="s">
        <v>450</v>
      </c>
      <c r="G70" s="7" t="n">
        <f aca="false">SUMIFS('Long Table'!$T:$T,'Long Table'!$C:$C,$A70,'Long Table'!$A:$A,$C70)</f>
        <v>0.5891</v>
      </c>
      <c r="H70" s="7" t="n">
        <f aca="false">SUMIFS('Long Table'!$R:$R,'Long Table'!$C:$C,$A70,'Long Table'!$A:$A,$E70)</f>
        <v>0.59</v>
      </c>
      <c r="I70" s="7" t="n">
        <f aca="false">H70-G70</f>
        <v>0.000900000000000012</v>
      </c>
      <c r="J70" s="5" t="str">
        <f aca="false">IF(ABS(I70)&lt;=0.005,"Yes","No")</f>
        <v>Yes</v>
      </c>
    </row>
    <row r="71" customFormat="false" ht="15" hidden="false" customHeight="false" outlineLevel="0" collapsed="false">
      <c r="A71" s="5" t="s">
        <v>265</v>
      </c>
      <c r="B71" s="5" t="s">
        <v>266</v>
      </c>
      <c r="C71" s="5" t="s">
        <v>528</v>
      </c>
      <c r="D71" s="5" t="s">
        <v>597</v>
      </c>
      <c r="E71" s="5" t="s">
        <v>608</v>
      </c>
      <c r="F71" s="5" t="s">
        <v>597</v>
      </c>
      <c r="G71" s="9" t="n">
        <f aca="false">SUMIFS('Long Table'!$T:$T,'Long Table'!$C:$C,$A71,'Long Table'!$A:$A,$C71)</f>
        <v>9080</v>
      </c>
      <c r="H71" s="9" t="n">
        <f aca="false">SUMIFS('Long Table'!$R:$R,'Long Table'!$C:$C,$A71,'Long Table'!$A:$A,$E71)</f>
        <v>9080</v>
      </c>
      <c r="I71" s="9" t="n">
        <f aca="false">H71-G71</f>
        <v>0</v>
      </c>
      <c r="J71" s="5" t="str">
        <f aca="false">IF(ABS(I71)&lt;=MAX(1,0.000002*ABS(G71)),"Yes","No")</f>
        <v>Yes</v>
      </c>
    </row>
    <row r="72" customFormat="false" ht="15" hidden="false" customHeight="false" outlineLevel="0" collapsed="false">
      <c r="A72" s="5" t="s">
        <v>272</v>
      </c>
      <c r="B72" s="5" t="s">
        <v>273</v>
      </c>
      <c r="C72" s="5" t="s">
        <v>528</v>
      </c>
      <c r="D72" s="5" t="s">
        <v>600</v>
      </c>
      <c r="E72" s="5" t="s">
        <v>608</v>
      </c>
      <c r="F72" s="5" t="s">
        <v>600</v>
      </c>
      <c r="G72" s="10" t="n">
        <f aca="false">SUMIFS('Long Table'!$T:$T,'Long Table'!$C:$C,$A72,'Long Table'!$A:$A,$C72)</f>
        <v>356850</v>
      </c>
      <c r="H72" s="10" t="n">
        <f aca="false">SUMIFS('Long Table'!$R:$R,'Long Table'!$C:$C,$A72,'Long Table'!$A:$A,$E72)</f>
        <v>356850</v>
      </c>
      <c r="I72" s="10" t="n">
        <f aca="false">H72-G72</f>
        <v>0</v>
      </c>
      <c r="J72" s="5" t="str">
        <f aca="false">IF(ABS(I72)&lt;=MAX(1,0.000002*ABS(G72)),"Yes","No")</f>
        <v>Yes</v>
      </c>
    </row>
    <row r="73" customFormat="false" ht="15" hidden="false" customHeight="false" outlineLevel="0" collapsed="false">
      <c r="A73" s="5" t="s">
        <v>278</v>
      </c>
      <c r="B73" s="5" t="s">
        <v>279</v>
      </c>
      <c r="C73" s="5" t="s">
        <v>528</v>
      </c>
      <c r="D73" s="5" t="s">
        <v>603</v>
      </c>
      <c r="E73" s="5" t="s">
        <v>608</v>
      </c>
      <c r="F73" s="5" t="s">
        <v>603</v>
      </c>
      <c r="G73" s="10" t="n">
        <f aca="false">SUMIFS('Long Table'!$T:$T,'Long Table'!$C:$C,$A73,'Long Table'!$A:$A,$C73)</f>
        <v>1341679</v>
      </c>
      <c r="H73" s="10" t="n">
        <f aca="false">SUMIFS('Long Table'!$R:$R,'Long Table'!$C:$C,$A73,'Long Table'!$A:$A,$E73)</f>
        <v>1341679</v>
      </c>
      <c r="I73" s="10" t="n">
        <f aca="false">H73-G73</f>
        <v>0</v>
      </c>
      <c r="J73" s="5" t="str">
        <f aca="false">IF(ABS(I73)&lt;=MAX(1,0.000002*ABS(G73)),"Yes","No")</f>
        <v>Yes</v>
      </c>
    </row>
    <row r="74" customFormat="false" ht="15" hidden="false" customHeight="false" outlineLevel="0" collapsed="false">
      <c r="A74" s="5" t="s">
        <v>284</v>
      </c>
      <c r="B74" s="5" t="s">
        <v>285</v>
      </c>
      <c r="C74" s="5" t="s">
        <v>528</v>
      </c>
      <c r="D74" s="5" t="s">
        <v>606</v>
      </c>
      <c r="E74" s="5" t="s">
        <v>608</v>
      </c>
      <c r="F74" s="5" t="s">
        <v>665</v>
      </c>
      <c r="G74" s="10" t="n">
        <f aca="false">SUMIFS('Long Table'!$T:$T,'Long Table'!$C:$C,$A74,'Long Table'!$A:$A,$C74)</f>
        <v>190782336.4</v>
      </c>
      <c r="H74" s="10" t="n">
        <f aca="false">SUMIFS('Long Table'!$R:$R,'Long Table'!$C:$C,$A74,'Long Table'!$A:$A,$E74)</f>
        <v>190782336</v>
      </c>
      <c r="I74" s="10" t="n">
        <f aca="false">H74-G74</f>
        <v>-0.400000005960465</v>
      </c>
      <c r="J74" s="5" t="str">
        <f aca="false">IF(ABS(I74)&lt;=MAX(1,0.000002*ABS(G74)),"Yes","No")</f>
        <v>Yes</v>
      </c>
    </row>
    <row r="76" customFormat="false" ht="15" hidden="false" customHeight="false" outlineLevel="0" collapsed="false">
      <c r="A76" s="11" t="s">
        <v>819</v>
      </c>
    </row>
    <row r="77" customFormat="false" ht="15" hidden="false" customHeight="false" outlineLevel="0" collapsed="false">
      <c r="A77" s="22" t="str">
        <f aca="false">COUNTIF(J2:J74,"Yes")&amp;" of "&amp;COUNTA(J2:J74)&amp;" comparisons agree."</f>
        <v>73 of 73 comparisons agree.</v>
      </c>
    </row>
    <row r="79" customFormat="false" ht="15" hidden="false" customHeight="false" outlineLevel="0" collapsed="false">
      <c r="A79" s="11" t="s">
        <v>1</v>
      </c>
    </row>
  </sheetData>
  <conditionalFormatting sqref="J2:J74">
    <cfRule type="expression" priority="2" aboveAverage="0" equalAverage="0" bottom="0" percent="0" rank="0" text="" dxfId="5">
      <formula>$J2="Yes"</formula>
    </cfRule>
    <cfRule type="expression" priority="3" aboveAverage="0" equalAverage="0" bottom="0" percent="0" rank="0" text="" dxfId="6">
      <formula>$J2="No"</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2" min="2" style="0" width="12"/>
    <col collapsed="false" customWidth="true" hidden="false" outlineLevel="0" max="3" min="3" style="0" width="62"/>
    <col collapsed="false" customWidth="true" hidden="false" outlineLevel="0" max="4" min="4" style="0" width="16"/>
    <col collapsed="false" customWidth="true" hidden="false" outlineLevel="0" max="5" min="5" style="0" width="70"/>
    <col collapsed="false" customWidth="true" hidden="false" outlineLevel="0" max="6" min="6" style="0" width="14"/>
  </cols>
  <sheetData>
    <row r="1" customFormat="false" ht="35.05" hidden="false" customHeight="false" outlineLevel="0" collapsed="false">
      <c r="A1" s="4" t="s">
        <v>18</v>
      </c>
      <c r="B1" s="4" t="s">
        <v>820</v>
      </c>
      <c r="C1" s="4" t="s">
        <v>821</v>
      </c>
      <c r="D1" s="4" t="s">
        <v>822</v>
      </c>
      <c r="E1" s="4" t="s">
        <v>823</v>
      </c>
      <c r="F1" s="4" t="s">
        <v>824</v>
      </c>
    </row>
    <row r="2" customFormat="false" ht="35.05" hidden="false" customHeight="false" outlineLevel="0" collapsed="false">
      <c r="A2" s="3" t="s">
        <v>825</v>
      </c>
      <c r="B2" s="3" t="n">
        <v>2013</v>
      </c>
      <c r="C2" s="23" t="s">
        <v>826</v>
      </c>
      <c r="D2" s="3" t="s">
        <v>60</v>
      </c>
      <c r="E2" s="3" t="s">
        <v>827</v>
      </c>
      <c r="F2" s="3" t="n">
        <v>0</v>
      </c>
    </row>
    <row r="3" customFormat="false" ht="23.85" hidden="false" customHeight="false" outlineLevel="0" collapsed="false">
      <c r="A3" s="3" t="s">
        <v>45</v>
      </c>
      <c r="B3" s="3" t="n">
        <v>2014</v>
      </c>
      <c r="C3" s="23" t="s">
        <v>63</v>
      </c>
      <c r="D3" s="3" t="s">
        <v>62</v>
      </c>
      <c r="E3" s="3" t="s">
        <v>828</v>
      </c>
      <c r="F3" s="3" t="n">
        <v>33</v>
      </c>
    </row>
    <row r="4" customFormat="false" ht="15" hidden="false" customHeight="false" outlineLevel="0" collapsed="false">
      <c r="A4" s="3" t="s">
        <v>313</v>
      </c>
      <c r="B4" s="3" t="n">
        <v>2015</v>
      </c>
      <c r="C4" s="23" t="s">
        <v>315</v>
      </c>
      <c r="D4" s="3" t="s">
        <v>62</v>
      </c>
      <c r="E4" s="3" t="s">
        <v>829</v>
      </c>
      <c r="F4" s="3" t="n">
        <v>31</v>
      </c>
    </row>
    <row r="5" customFormat="false" ht="15" hidden="false" customHeight="false" outlineLevel="0" collapsed="false">
      <c r="A5" s="3" t="s">
        <v>438</v>
      </c>
      <c r="B5" s="3" t="n">
        <v>2016</v>
      </c>
      <c r="C5" s="23" t="s">
        <v>443</v>
      </c>
      <c r="D5" s="3" t="s">
        <v>62</v>
      </c>
      <c r="E5" s="3" t="s">
        <v>830</v>
      </c>
      <c r="F5" s="3" t="n">
        <v>28</v>
      </c>
    </row>
    <row r="6" customFormat="false" ht="15" hidden="false" customHeight="false" outlineLevel="0" collapsed="false">
      <c r="A6" s="3" t="s">
        <v>528</v>
      </c>
      <c r="B6" s="3" t="n">
        <v>2017</v>
      </c>
      <c r="C6" s="23" t="s">
        <v>532</v>
      </c>
      <c r="D6" s="3" t="s">
        <v>62</v>
      </c>
      <c r="E6" s="3" t="s">
        <v>830</v>
      </c>
      <c r="F6" s="3" t="n">
        <v>27</v>
      </c>
    </row>
    <row r="7" customFormat="false" ht="46.25" hidden="false" customHeight="false" outlineLevel="0" collapsed="false">
      <c r="A7" s="3" t="s">
        <v>608</v>
      </c>
      <c r="B7" s="3" t="n">
        <v>2018</v>
      </c>
      <c r="C7" s="23" t="s">
        <v>610</v>
      </c>
      <c r="D7" s="3" t="s">
        <v>62</v>
      </c>
      <c r="E7" s="3" t="s">
        <v>831</v>
      </c>
      <c r="F7" s="3" t="n">
        <v>26</v>
      </c>
    </row>
    <row r="8" customFormat="false" ht="15" hidden="false" customHeight="false" outlineLevel="0" collapsed="false">
      <c r="A8" s="11" t="s">
        <v>832</v>
      </c>
      <c r="C8" s="11" t="s">
        <v>833</v>
      </c>
    </row>
    <row r="9" customFormat="false" ht="15" hidden="false" customHeight="false" outlineLevel="0" collapsed="false">
      <c r="A9" s="11" t="s">
        <v>834</v>
      </c>
    </row>
    <row r="11" customFormat="false" ht="15" hidden="false" customHeight="false" outlineLevel="0" collapsed="false">
      <c r="A11" s="11" t="s">
        <v>1</v>
      </c>
    </row>
  </sheetData>
  <hyperlinks>
    <hyperlink ref="C2" r:id="rId1" display="https://www.scstatehouse.gov/Archives/aar2013/L04.pdf"/>
    <hyperlink ref="C3" r:id="rId2" display="https://www.scstatehouse.gov/Archives/aar2014/L04.pdf"/>
    <hyperlink ref="C4" r:id="rId3" display="https://www.scstatehouse.gov/reports/aar2015/l04.pdf"/>
    <hyperlink ref="C5" r:id="rId4" display="https://www.scstatehouse.gov/reports/aar2016/L040.pdf"/>
    <hyperlink ref="C6" r:id="rId5" display="https://www.scstatehouse.gov/reports/aar2017/L040.pdf"/>
    <hyperlink ref="C7" r:id="rId6" display="https://www.scstatehouse.gov/reports/aar2018/L040.pdf"/>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2026-10-12T18:57:39Z</dcterms:created>
  <dc:creator>openpyxl</dc:creator>
  <dc:description/>
  <dc:language>en-US</dc:language>
  <cp:lastModifiedBy/>
  <dcterms:modified xsi:type="dcterms:W3CDTF">2026-10-12T14:57:42Z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